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60" yWindow="0" windowWidth="9372" windowHeight="9408"/>
  </bookViews>
  <sheets>
    <sheet name="01_J-test" sheetId="6" r:id="rId1"/>
    <sheet name="02_FirmData" sheetId="5" r:id="rId2"/>
    <sheet name="03_MarketData" sheetId="4" r:id="rId3"/>
  </sheets>
  <definedNames>
    <definedName name="_xlnm._FilterDatabase" localSheetId="1" hidden="1">'02_FirmData'!$A$2:$F$53</definedName>
  </definedNames>
  <calcPr calcId="152511"/>
</workbook>
</file>

<file path=xl/calcChain.xml><?xml version="1.0" encoding="utf-8"?>
<calcChain xmlns="http://schemas.openxmlformats.org/spreadsheetml/2006/main">
  <c r="I58" i="6" l="1"/>
  <c r="G59" i="6"/>
  <c r="F58" i="6"/>
  <c r="G57" i="6"/>
  <c r="E57" i="6"/>
  <c r="F57" i="6"/>
  <c r="E47" i="6"/>
  <c r="E38" i="6"/>
  <c r="S22" i="6" l="1"/>
  <c r="R22" i="6"/>
  <c r="S21" i="6"/>
  <c r="R21" i="6"/>
  <c r="O31" i="6" s="1"/>
  <c r="S20" i="6"/>
  <c r="R20" i="6"/>
  <c r="P30" i="6" s="1"/>
  <c r="S19" i="6"/>
  <c r="R19" i="6"/>
  <c r="O29" i="6" s="1"/>
  <c r="P32" i="6" l="1"/>
  <c r="D29" i="6"/>
  <c r="F29" i="6"/>
  <c r="H29" i="6"/>
  <c r="J29" i="6"/>
  <c r="L29" i="6"/>
  <c r="N29" i="6"/>
  <c r="P29" i="6"/>
  <c r="E30" i="6"/>
  <c r="G30" i="6"/>
  <c r="I30" i="6"/>
  <c r="K30" i="6"/>
  <c r="M30" i="6"/>
  <c r="O30" i="6"/>
  <c r="D31" i="6"/>
  <c r="F31" i="6"/>
  <c r="H31" i="6"/>
  <c r="J31" i="6"/>
  <c r="L31" i="6"/>
  <c r="N31" i="6"/>
  <c r="P31" i="6"/>
  <c r="E32" i="6"/>
  <c r="G32" i="6"/>
  <c r="I32" i="6"/>
  <c r="K32" i="6"/>
  <c r="M32" i="6"/>
  <c r="O32" i="6"/>
  <c r="E29" i="6"/>
  <c r="G29" i="6"/>
  <c r="I29" i="6"/>
  <c r="K29" i="6"/>
  <c r="M29" i="6"/>
  <c r="D30" i="6"/>
  <c r="F30" i="6"/>
  <c r="H30" i="6"/>
  <c r="J30" i="6"/>
  <c r="L30" i="6"/>
  <c r="N30" i="6"/>
  <c r="E31" i="6"/>
  <c r="G31" i="6"/>
  <c r="I31" i="6"/>
  <c r="K31" i="6"/>
  <c r="M31" i="6"/>
  <c r="D32" i="6"/>
  <c r="F32" i="6"/>
  <c r="H32" i="6"/>
  <c r="J32" i="6"/>
  <c r="L32" i="6"/>
  <c r="N32" i="6"/>
  <c r="R31" i="6" l="1"/>
  <c r="O40" i="6" s="1"/>
  <c r="D49" i="6" s="1"/>
  <c r="R32" i="6"/>
  <c r="H41" i="6" s="1"/>
  <c r="R29" i="6"/>
  <c r="O38" i="6" s="1"/>
  <c r="D47" i="6" s="1"/>
  <c r="R30" i="6"/>
  <c r="P39" i="6" s="1"/>
  <c r="E48" i="6" s="1"/>
  <c r="L41" i="6" l="1"/>
  <c r="M41" i="6"/>
  <c r="F38" i="6"/>
  <c r="D41" i="6"/>
  <c r="E40" i="6"/>
  <c r="K38" i="6"/>
  <c r="H40" i="6"/>
  <c r="K41" i="6"/>
  <c r="P38" i="6"/>
  <c r="E39" i="6"/>
  <c r="F39" i="6"/>
  <c r="I39" i="6"/>
  <c r="D39" i="6"/>
  <c r="K40" i="6"/>
  <c r="L40" i="6"/>
  <c r="J38" i="6"/>
  <c r="L38" i="6"/>
  <c r="N38" i="6"/>
  <c r="C47" i="6" s="1"/>
  <c r="H38" i="6"/>
  <c r="O41" i="6"/>
  <c r="D50" i="6" s="1"/>
  <c r="M39" i="6"/>
  <c r="O39" i="6"/>
  <c r="D48" i="6" s="1"/>
  <c r="D40" i="6"/>
  <c r="F40" i="6"/>
  <c r="D38" i="6"/>
  <c r="N40" i="6"/>
  <c r="C49" i="6" s="1"/>
  <c r="H39" i="6"/>
  <c r="P40" i="6"/>
  <c r="E49" i="6" s="1"/>
  <c r="E41" i="6"/>
  <c r="I41" i="6"/>
  <c r="J39" i="6"/>
  <c r="M40" i="6"/>
  <c r="G38" i="6"/>
  <c r="I38" i="6"/>
  <c r="G41" i="6"/>
  <c r="M38" i="6"/>
  <c r="G39" i="6"/>
  <c r="N41" i="6"/>
  <c r="C50" i="6" s="1"/>
  <c r="F50" i="6" s="1"/>
  <c r="K39" i="6"/>
  <c r="L39" i="6"/>
  <c r="N39" i="6"/>
  <c r="C48" i="6" s="1"/>
  <c r="F48" i="6" s="1"/>
  <c r="J41" i="6"/>
  <c r="G40" i="6"/>
  <c r="J40" i="6"/>
  <c r="P41" i="6"/>
  <c r="E50" i="6" s="1"/>
  <c r="F41" i="6"/>
  <c r="I40" i="6"/>
  <c r="D57" i="6" l="1"/>
  <c r="F59" i="6"/>
  <c r="G58" i="6"/>
  <c r="E58" i="6"/>
  <c r="G60" i="6"/>
  <c r="F49" i="6"/>
  <c r="F47" i="6"/>
  <c r="F52" i="6" l="1"/>
  <c r="F51" i="6"/>
  <c r="E65" i="6" s="1"/>
  <c r="E66" i="6" l="1"/>
  <c r="E68" i="6" s="1"/>
</calcChain>
</file>

<file path=xl/sharedStrings.xml><?xml version="1.0" encoding="utf-8"?>
<sst xmlns="http://schemas.openxmlformats.org/spreadsheetml/2006/main" count="168" uniqueCount="63">
  <si>
    <t>Alpha</t>
  </si>
  <si>
    <t>Beta</t>
  </si>
  <si>
    <t>Market</t>
  </si>
  <si>
    <t>Estimation window</t>
  </si>
  <si>
    <t>Event window</t>
  </si>
  <si>
    <t>Market model</t>
  </si>
  <si>
    <t>CSAR</t>
  </si>
  <si>
    <t>-8</t>
  </si>
  <si>
    <t>-7</t>
  </si>
  <si>
    <t>-6</t>
  </si>
  <si>
    <t>-5</t>
  </si>
  <si>
    <t>-4</t>
  </si>
  <si>
    <t>-3</t>
  </si>
  <si>
    <t>-2</t>
  </si>
  <si>
    <t>-1</t>
  </si>
  <si>
    <t>-11</t>
  </si>
  <si>
    <t>-10</t>
  </si>
  <si>
    <t>-9</t>
  </si>
  <si>
    <t>Firm / Stock</t>
  </si>
  <si>
    <t>SP500</t>
  </si>
  <si>
    <t>Length of estimation window:</t>
  </si>
  <si>
    <t>Pointer to the end of the estimation window:</t>
  </si>
  <si>
    <t>Event window:</t>
  </si>
  <si>
    <t>(-1, 1)</t>
  </si>
  <si>
    <t>1) Event Parameters</t>
  </si>
  <si>
    <t>2) Returns</t>
  </si>
  <si>
    <t>Event date:</t>
  </si>
  <si>
    <t>3) Abnormal Return</t>
  </si>
  <si>
    <t>Market index</t>
  </si>
  <si>
    <t>Date</t>
  </si>
  <si>
    <t>Closing Price</t>
  </si>
  <si>
    <t>Return</t>
  </si>
  <si>
    <t>Firm 1</t>
  </si>
  <si>
    <t>Firm 2</t>
  </si>
  <si>
    <t>Firm 3</t>
  </si>
  <si>
    <t>Firm 4</t>
  </si>
  <si>
    <t>t</t>
  </si>
  <si>
    <t>Firm</t>
  </si>
  <si>
    <t>Firm / Market</t>
  </si>
  <si>
    <t>EW = Estimation Window</t>
  </si>
  <si>
    <t>Legend</t>
  </si>
  <si>
    <t>Degrees of freedom:</t>
  </si>
  <si>
    <t>(Df = 2 as we chose the market model )</t>
  </si>
  <si>
    <t>Comment</t>
  </si>
  <si>
    <t>Parameter</t>
  </si>
  <si>
    <t>Value</t>
  </si>
  <si>
    <t>Length of event window:</t>
  </si>
  <si>
    <t>Standard Deviation</t>
  </si>
  <si>
    <t>Sample Size</t>
  </si>
  <si>
    <t>Draft Version</t>
  </si>
  <si>
    <t>Return Model: Market Model; Testing CAAR = 0</t>
  </si>
  <si>
    <t>4) Standardized Abnormal Return</t>
  </si>
  <si>
    <t>5) Cumulative SAR</t>
  </si>
  <si>
    <t>Av. CSAR</t>
  </si>
  <si>
    <t>s(CSAR)</t>
  </si>
  <si>
    <t>6) Average Correlation of SAR</t>
  </si>
  <si>
    <t>Average Correlation</t>
  </si>
  <si>
    <t>Correlation</t>
  </si>
  <si>
    <t>7) J Test statistic</t>
  </si>
  <si>
    <t>Numerator</t>
  </si>
  <si>
    <t>Denominator</t>
  </si>
  <si>
    <t>J Statistic</t>
  </si>
  <si>
    <t>Mechanics of adjusted BMP-test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</si>
</sst>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%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14" fontId="0" fillId="0" borderId="0" xfId="0" applyNumberFormat="1"/>
    <xf numFmtId="0" fontId="0" fillId="2" borderId="0" xfId="0" applyFill="1" applyAlignment="1">
      <alignment horizontal="right"/>
    </xf>
    <xf numFmtId="0" fontId="2" fillId="4" borderId="0" xfId="0" applyFont="1" applyFill="1"/>
    <xf numFmtId="14" fontId="2" fillId="4" borderId="0" xfId="0" applyNumberFormat="1" applyFont="1" applyFill="1"/>
    <xf numFmtId="0" fontId="5" fillId="0" borderId="0" xfId="0" applyFont="1"/>
    <xf numFmtId="164" fontId="0" fillId="0" borderId="0" xfId="1" applyNumberFormat="1" applyFont="1"/>
    <xf numFmtId="164" fontId="2" fillId="4" borderId="0" xfId="1" applyNumberFormat="1" applyFont="1" applyFill="1"/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10" fontId="0" fillId="0" borderId="5" xfId="1" applyNumberFormat="1" applyFont="1" applyBorder="1"/>
    <xf numFmtId="0" fontId="0" fillId="0" borderId="1" xfId="0" applyBorder="1"/>
    <xf numFmtId="14" fontId="0" fillId="0" borderId="0" xfId="0" applyNumberFormat="1" applyBorder="1"/>
    <xf numFmtId="0" fontId="0" fillId="0" borderId="0" xfId="0" applyBorder="1"/>
    <xf numFmtId="10" fontId="0" fillId="0" borderId="6" xfId="1" applyNumberFormat="1" applyFont="1" applyBorder="1"/>
    <xf numFmtId="0" fontId="2" fillId="4" borderId="0" xfId="0" applyFont="1" applyFill="1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10" fontId="0" fillId="0" borderId="9" xfId="1" applyNumberFormat="1" applyFont="1" applyBorder="1"/>
    <xf numFmtId="0" fontId="2" fillId="4" borderId="1" xfId="0" applyFont="1" applyFill="1" applyBorder="1"/>
    <xf numFmtId="14" fontId="2" fillId="4" borderId="0" xfId="0" applyNumberFormat="1" applyFont="1" applyFill="1" applyBorder="1"/>
    <xf numFmtId="10" fontId="2" fillId="4" borderId="6" xfId="1" applyNumberFormat="1" applyFont="1" applyFill="1" applyBorder="1"/>
    <xf numFmtId="165" fontId="0" fillId="0" borderId="2" xfId="1" applyNumberFormat="1" applyFont="1" applyBorder="1"/>
    <xf numFmtId="0" fontId="6" fillId="3" borderId="2" xfId="0" quotePrefix="1" applyFont="1" applyFill="1" applyBorder="1" applyAlignment="1">
      <alignment horizontal="right"/>
    </xf>
    <xf numFmtId="0" fontId="6" fillId="5" borderId="2" xfId="0" quotePrefix="1" applyFont="1" applyFill="1" applyBorder="1" applyAlignment="1">
      <alignment horizontal="right"/>
    </xf>
    <xf numFmtId="0" fontId="8" fillId="2" borderId="0" xfId="0" applyFont="1" applyFill="1" applyBorder="1"/>
    <xf numFmtId="0" fontId="0" fillId="2" borderId="0" xfId="0" applyFill="1" applyBorder="1" applyAlignment="1">
      <alignment horizontal="righ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>
      <alignment vertical="center"/>
    </xf>
    <xf numFmtId="9" fontId="0" fillId="0" borderId="2" xfId="1" applyFont="1" applyBorder="1"/>
    <xf numFmtId="14" fontId="10" fillId="0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5" xfId="0" applyFill="1" applyBorder="1"/>
    <xf numFmtId="0" fontId="6" fillId="5" borderId="18" xfId="0" quotePrefix="1" applyFont="1" applyFill="1" applyBorder="1" applyAlignment="1">
      <alignment horizontal="right"/>
    </xf>
    <xf numFmtId="0" fontId="0" fillId="2" borderId="20" xfId="0" applyFill="1" applyBorder="1"/>
    <xf numFmtId="0" fontId="0" fillId="2" borderId="21" xfId="0" applyFill="1" applyBorder="1"/>
    <xf numFmtId="0" fontId="11" fillId="3" borderId="24" xfId="0" applyFont="1" applyFill="1" applyBorder="1"/>
    <xf numFmtId="0" fontId="11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/>
    <xf numFmtId="0" fontId="9" fillId="2" borderId="14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9" fillId="2" borderId="28" xfId="0" applyFont="1" applyFill="1" applyBorder="1" applyAlignment="1">
      <alignment horizontal="right"/>
    </xf>
    <xf numFmtId="0" fontId="0" fillId="2" borderId="28" xfId="0" applyFill="1" applyBorder="1"/>
    <xf numFmtId="0" fontId="0" fillId="2" borderId="29" xfId="0" applyFill="1" applyBorder="1"/>
    <xf numFmtId="165" fontId="0" fillId="0" borderId="18" xfId="1" applyNumberFormat="1" applyFont="1" applyBorder="1"/>
    <xf numFmtId="0" fontId="0" fillId="2" borderId="21" xfId="0" applyFont="1" applyFill="1" applyBorder="1"/>
    <xf numFmtId="165" fontId="4" fillId="0" borderId="22" xfId="1" applyNumberFormat="1" applyFont="1" applyBorder="1"/>
    <xf numFmtId="165" fontId="4" fillId="0" borderId="23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7" fillId="3" borderId="2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165" fontId="13" fillId="0" borderId="2" xfId="1" applyNumberFormat="1" applyFont="1" applyFill="1" applyBorder="1"/>
    <xf numFmtId="165" fontId="13" fillId="0" borderId="22" xfId="1" applyNumberFormat="1" applyFont="1" applyFill="1" applyBorder="1"/>
    <xf numFmtId="0" fontId="6" fillId="2" borderId="2" xfId="0" quotePrefix="1" applyFont="1" applyFill="1" applyBorder="1" applyAlignment="1">
      <alignment horizontal="right"/>
    </xf>
    <xf numFmtId="0" fontId="6" fillId="2" borderId="18" xfId="0" quotePrefix="1" applyFont="1" applyFill="1" applyBorder="1" applyAlignment="1">
      <alignment horizontal="right"/>
    </xf>
    <xf numFmtId="9" fontId="0" fillId="2" borderId="2" xfId="1" applyFont="1" applyFill="1" applyBorder="1"/>
    <xf numFmtId="9" fontId="0" fillId="2" borderId="18" xfId="1" applyFont="1" applyFill="1" applyBorder="1"/>
    <xf numFmtId="9" fontId="0" fillId="2" borderId="22" xfId="1" applyFont="1" applyFill="1" applyBorder="1"/>
    <xf numFmtId="9" fontId="0" fillId="2" borderId="23" xfId="1" applyFont="1" applyFill="1" applyBorder="1"/>
    <xf numFmtId="0" fontId="6" fillId="2" borderId="20" xfId="0" quotePrefix="1" applyFont="1" applyFill="1" applyBorder="1" applyAlignment="1">
      <alignment horizontal="right"/>
    </xf>
    <xf numFmtId="9" fontId="0" fillId="2" borderId="20" xfId="1" applyFont="1" applyFill="1" applyBorder="1"/>
    <xf numFmtId="9" fontId="0" fillId="2" borderId="18" xfId="0" applyNumberFormat="1" applyFill="1" applyBorder="1"/>
    <xf numFmtId="9" fontId="0" fillId="2" borderId="21" xfId="1" applyFont="1" applyFill="1" applyBorder="1"/>
    <xf numFmtId="0" fontId="0" fillId="2" borderId="27" xfId="0" applyFill="1" applyBorder="1"/>
    <xf numFmtId="9" fontId="0" fillId="2" borderId="41" xfId="1" applyFont="1" applyFill="1" applyBorder="1"/>
    <xf numFmtId="9" fontId="0" fillId="2" borderId="40" xfId="0" applyNumberFormat="1" applyFill="1" applyBorder="1"/>
    <xf numFmtId="9" fontId="0" fillId="2" borderId="34" xfId="0" applyNumberFormat="1" applyFill="1" applyBorder="1"/>
    <xf numFmtId="0" fontId="5" fillId="2" borderId="35" xfId="0" applyFont="1" applyFill="1" applyBorder="1"/>
    <xf numFmtId="0" fontId="5" fillId="2" borderId="21" xfId="0" applyFont="1" applyFill="1" applyBorder="1"/>
    <xf numFmtId="166" fontId="0" fillId="2" borderId="2" xfId="0" applyNumberFormat="1" applyFill="1" applyBorder="1"/>
    <xf numFmtId="166" fontId="0" fillId="2" borderId="18" xfId="0" applyNumberFormat="1" applyFill="1" applyBorder="1"/>
    <xf numFmtId="166" fontId="0" fillId="2" borderId="0" xfId="0" applyNumberFormat="1" applyFill="1"/>
    <xf numFmtId="166" fontId="0" fillId="2" borderId="22" xfId="0" applyNumberFormat="1" applyFill="1" applyBorder="1"/>
    <xf numFmtId="166" fontId="0" fillId="2" borderId="23" xfId="0" applyNumberFormat="1" applyFill="1" applyBorder="1"/>
    <xf numFmtId="0" fontId="5" fillId="7" borderId="35" xfId="0" applyFont="1" applyFill="1" applyBorder="1"/>
    <xf numFmtId="0" fontId="5" fillId="7" borderId="20" xfId="0" applyFont="1" applyFill="1" applyBorder="1"/>
    <xf numFmtId="0" fontId="5" fillId="7" borderId="21" xfId="0" applyFont="1" applyFill="1" applyBorder="1"/>
    <xf numFmtId="0" fontId="5" fillId="7" borderId="33" xfId="0" applyFont="1" applyFill="1" applyBorder="1"/>
    <xf numFmtId="0" fontId="5" fillId="7" borderId="34" xfId="0" applyFont="1" applyFill="1" applyBorder="1"/>
    <xf numFmtId="166" fontId="0" fillId="2" borderId="0" xfId="0" applyNumberFormat="1" applyFill="1" applyBorder="1"/>
    <xf numFmtId="0" fontId="0" fillId="2" borderId="14" xfId="0" applyFill="1" applyBorder="1" applyAlignment="1">
      <alignment horizontal="right"/>
    </xf>
    <xf numFmtId="166" fontId="0" fillId="2" borderId="28" xfId="0" applyNumberFormat="1" applyFill="1" applyBorder="1"/>
    <xf numFmtId="0" fontId="0" fillId="2" borderId="1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66" fontId="0" fillId="2" borderId="21" xfId="0" applyNumberForma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/>
    </xf>
    <xf numFmtId="10" fontId="0" fillId="2" borderId="18" xfId="1" applyNumberFormat="1" applyFont="1" applyFill="1" applyBorder="1" applyAlignment="1">
      <alignment horizontal="center"/>
    </xf>
    <xf numFmtId="10" fontId="0" fillId="2" borderId="21" xfId="1" applyNumberFormat="1" applyFont="1" applyFill="1" applyBorder="1" applyAlignment="1">
      <alignment horizontal="center"/>
    </xf>
    <xf numFmtId="10" fontId="0" fillId="2" borderId="23" xfId="1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4" fontId="17" fillId="2" borderId="0" xfId="0" applyNumberFormat="1" applyFont="1" applyFill="1" applyBorder="1" applyAlignment="1">
      <alignment horizontal="right"/>
    </xf>
    <xf numFmtId="0" fontId="0" fillId="2" borderId="36" xfId="0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14" fontId="12" fillId="3" borderId="25" xfId="0" applyNumberFormat="1" applyFont="1" applyFill="1" applyBorder="1" applyAlignment="1">
      <alignment horizontal="right"/>
    </xf>
    <xf numFmtId="166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CCECFF"/>
      <color rgb="FF99CCFF"/>
      <color rgb="FF8FE2FF"/>
      <color rgb="FF5BD4FF"/>
      <color rgb="FF28C5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619124</xdr:colOff>
      <xdr:row>64</xdr:row>
      <xdr:rowOff>33337</xdr:rowOff>
    </xdr:from>
    <xdr:ext cx="1952625" cy="5195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/>
            <xdr:cNvSpPr txBox="1"/>
          </xdr:nvSpPr>
          <xdr:spPr>
            <a:xfrm>
              <a:off x="5953124" y="13006387"/>
              <a:ext cx="1952625" cy="519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UY" sz="1100" b="0" i="1">
                            <a:latin typeface="Cambria Math"/>
                          </a:rPr>
                          <m:t>𝑡</m:t>
                        </m:r>
                      </m:e>
                      <m:sub>
                        <m:r>
                          <a:rPr lang="es-UY" sz="1100" b="0" i="1">
                            <a:latin typeface="Cambria Math"/>
                          </a:rPr>
                          <m:t>𝐽</m:t>
                        </m:r>
                      </m:sub>
                    </m:sSub>
                    <m:r>
                      <a:rPr lang="es-UY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UY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es-UY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es-UY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UY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𝑆𝐴𝑅</m:t>
                                </m:r>
                              </m:e>
                              <m:sub>
                                <m:r>
                                  <a:rPr lang="es-UY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es-UY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,0</m:t>
                                </m:r>
                              </m:sub>
                            </m:sSub>
                          </m:e>
                        </m:acc>
                        <m:rad>
                          <m:radPr>
                            <m:degHide m:val="on"/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UY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</m:rad>
                      </m:num>
                      <m:den>
                        <m:sSub>
                          <m:sSubPr>
                            <m:ctrlPr>
                              <a:rPr lang="es-UY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UY" sz="1100" b="0" i="1">
                                <a:latin typeface="Cambria Math"/>
                              </a:rPr>
                              <m:t>𝑠</m:t>
                            </m:r>
                          </m:e>
                          <m:sub>
                            <m:r>
                              <a:rPr lang="es-UY" sz="1100" b="0" i="1">
                                <a:latin typeface="Cambria Math"/>
                              </a:rPr>
                              <m:t>𝑆𝐴𝑅</m:t>
                            </m:r>
                          </m:sub>
                        </m:sSub>
                        <m:rad>
                          <m:radPr>
                            <m:degHide m:val="on"/>
                            <m:ctrlPr>
                              <a:rPr lang="es-UY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UY" sz="1100" b="0" i="1">
                                <a:latin typeface="Cambria Math"/>
                              </a:rPr>
                              <m:t>1+(</m:t>
                            </m:r>
                            <m:r>
                              <a:rPr lang="es-UY" sz="1100" b="0" i="1">
                                <a:latin typeface="Cambria Math"/>
                              </a:rPr>
                              <m:t>𝑁</m:t>
                            </m:r>
                            <m:r>
                              <a:rPr lang="es-UY" sz="1100" b="0" i="1">
                                <a:latin typeface="Cambria Math"/>
                              </a:rPr>
                              <m:t>−1)</m:t>
                            </m:r>
                            <m:acc>
                              <m:accPr>
                                <m:chr m:val="̅"/>
                                <m:ctrlPr>
                                  <a:rPr lang="es-UY" sz="1100" b="0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UY" sz="1100" b="0" i="1">
                                    <a:latin typeface="Cambria Math"/>
                                  </a:rPr>
                                  <m:t>𝑟</m:t>
                                </m:r>
                              </m:e>
                            </m:acc>
                          </m:e>
                        </m:ra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>
              <a:off x="5953124" y="13006387"/>
              <a:ext cx="1952625" cy="519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UY" sz="1100" b="0" i="0">
                  <a:latin typeface="Cambria Math"/>
                </a:rPr>
                <a:t>𝑡</a:t>
              </a:r>
              <a:r>
                <a:rPr lang="en-US" sz="1100" b="0" i="0">
                  <a:latin typeface="Cambria Math"/>
                </a:rPr>
                <a:t>_</a:t>
              </a:r>
              <a:r>
                <a:rPr lang="es-UY" sz="1100" b="0" i="0">
                  <a:latin typeface="Cambria Math"/>
                </a:rPr>
                <a:t>𝐽=(</a:t>
              </a:r>
              <a:r>
                <a:rPr lang="es-UY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(〖𝑆𝐴𝑅〗_(𝑖,0) ) 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√</a:t>
              </a:r>
              <a:r>
                <a:rPr lang="es-UY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</a:t>
              </a:r>
              <a:r>
                <a:rPr lang="es-UY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s-UY" sz="1100" b="0" i="0">
                  <a:latin typeface="Cambria Math"/>
                </a:rPr>
                <a:t>𝑠_𝑆𝐴𝑅 √(1+(𝑁−1)𝑟 ̅ ))</a:t>
              </a:r>
              <a:endParaRPr lang="en-US" sz="1100"/>
            </a:p>
          </xdr:txBody>
        </xdr:sp>
      </mc:Fallback>
    </mc:AlternateContent>
    <xdr:clientData/>
  </xdr:oneCellAnchor>
  <xdr:twoCellAnchor editAs="oneCell">
    <xdr:from>
      <xdr:col>13</xdr:col>
      <xdr:colOff>193961</xdr:colOff>
      <xdr:row>0</xdr:row>
      <xdr:rowOff>46267</xdr:rowOff>
    </xdr:from>
    <xdr:to>
      <xdr:col>19</xdr:col>
      <xdr:colOff>60179</xdr:colOff>
      <xdr:row>1</xdr:row>
      <xdr:rowOff>557893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9961" y="46267"/>
          <a:ext cx="4438218" cy="70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topLeftCell="A37" zoomScale="70" zoomScaleNormal="70" workbookViewId="0">
      <selection activeCell="I58" sqref="I58:J58"/>
    </sheetView>
  </sheetViews>
  <sheetFormatPr baseColWidth="10" defaultRowHeight="14.4" x14ac:dyDescent="0.3"/>
  <sheetData>
    <row r="1" spans="1:20" s="1" customFormat="1" x14ac:dyDescent="0.3"/>
    <row r="2" spans="1:20" s="1" customFormat="1" ht="46.2" x14ac:dyDescent="0.85">
      <c r="C2" s="141" t="s">
        <v>62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20" s="1" customFormat="1" ht="18" x14ac:dyDescent="0.35">
      <c r="C3" s="142" t="s">
        <v>50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38"/>
      <c r="R3" s="143" t="s">
        <v>49</v>
      </c>
      <c r="S3" s="143"/>
    </row>
    <row r="4" spans="1:20" s="1" customFormat="1" x14ac:dyDescent="0.3"/>
    <row r="5" spans="1:20" ht="19.5" customHeight="1" thickBot="1" x14ac:dyDescent="0.45">
      <c r="A5" s="1"/>
      <c r="B5" s="1"/>
      <c r="C5" s="31" t="s">
        <v>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7.25" customHeight="1" x14ac:dyDescent="0.35">
      <c r="A6" s="1"/>
      <c r="B6" s="1"/>
      <c r="C6" s="46" t="s">
        <v>44</v>
      </c>
      <c r="D6" s="47"/>
      <c r="E6" s="47"/>
      <c r="F6" s="144" t="s">
        <v>45</v>
      </c>
      <c r="G6" s="144"/>
      <c r="H6" s="48"/>
      <c r="I6" s="47" t="s">
        <v>43</v>
      </c>
      <c r="J6" s="48"/>
      <c r="K6" s="48"/>
      <c r="L6" s="48"/>
      <c r="M6" s="48"/>
      <c r="N6" s="48"/>
      <c r="O6" s="48"/>
      <c r="P6" s="49"/>
      <c r="Q6" s="1"/>
      <c r="R6" s="135" t="s">
        <v>40</v>
      </c>
      <c r="S6" s="136"/>
      <c r="T6" s="1"/>
    </row>
    <row r="7" spans="1:20" ht="17.25" customHeight="1" x14ac:dyDescent="0.35">
      <c r="A7" s="1"/>
      <c r="B7" s="1"/>
      <c r="C7" s="50" t="s">
        <v>26</v>
      </c>
      <c r="D7" s="33"/>
      <c r="E7" s="33"/>
      <c r="F7" s="128">
        <v>35550</v>
      </c>
      <c r="G7" s="128"/>
      <c r="H7" s="3"/>
      <c r="I7" s="3"/>
      <c r="J7" s="3"/>
      <c r="K7" s="3"/>
      <c r="L7" s="3"/>
      <c r="M7" s="3"/>
      <c r="N7" s="3"/>
      <c r="O7" s="3"/>
      <c r="P7" s="42"/>
      <c r="Q7" s="1"/>
      <c r="R7" s="129" t="s">
        <v>39</v>
      </c>
      <c r="S7" s="130"/>
      <c r="T7" s="1"/>
    </row>
    <row r="8" spans="1:20" ht="17.25" customHeight="1" x14ac:dyDescent="0.35">
      <c r="A8" s="1"/>
      <c r="B8" s="1"/>
      <c r="C8" s="50" t="s">
        <v>48</v>
      </c>
      <c r="D8" s="33"/>
      <c r="E8" s="33"/>
      <c r="F8" s="37"/>
      <c r="G8" s="34">
        <v>4</v>
      </c>
      <c r="H8" s="3"/>
      <c r="I8" s="3"/>
      <c r="J8" s="3"/>
      <c r="K8" s="3"/>
      <c r="L8" s="3"/>
      <c r="M8" s="3"/>
      <c r="N8" s="3"/>
      <c r="O8" s="3"/>
      <c r="P8" s="42"/>
      <c r="Q8" s="1"/>
      <c r="R8" s="131"/>
      <c r="S8" s="132"/>
      <c r="T8" s="1"/>
    </row>
    <row r="9" spans="1:20" ht="17.25" customHeight="1" x14ac:dyDescent="0.35">
      <c r="A9" s="1"/>
      <c r="B9" s="1"/>
      <c r="C9" s="50" t="s">
        <v>21</v>
      </c>
      <c r="D9" s="33"/>
      <c r="E9" s="33"/>
      <c r="F9" s="33"/>
      <c r="G9" s="34">
        <v>2</v>
      </c>
      <c r="H9" s="3"/>
      <c r="I9" s="3"/>
      <c r="J9" s="3"/>
      <c r="K9" s="3"/>
      <c r="L9" s="3"/>
      <c r="M9" s="3"/>
      <c r="N9" s="3"/>
      <c r="O9" s="3"/>
      <c r="P9" s="42"/>
      <c r="Q9" s="1"/>
      <c r="R9" s="131"/>
      <c r="S9" s="132"/>
      <c r="T9" s="1"/>
    </row>
    <row r="10" spans="1:20" ht="17.25" customHeight="1" x14ac:dyDescent="0.35">
      <c r="A10" s="1"/>
      <c r="B10" s="1"/>
      <c r="C10" s="50" t="s">
        <v>20</v>
      </c>
      <c r="D10" s="33"/>
      <c r="E10" s="33"/>
      <c r="F10" s="33"/>
      <c r="G10" s="34">
        <v>10</v>
      </c>
      <c r="H10" s="3"/>
      <c r="I10" s="3"/>
      <c r="J10" s="3"/>
      <c r="K10" s="3"/>
      <c r="L10" s="3"/>
      <c r="M10" s="3"/>
      <c r="N10" s="3"/>
      <c r="O10" s="3"/>
      <c r="P10" s="42"/>
      <c r="Q10" s="1"/>
      <c r="R10" s="131"/>
      <c r="S10" s="132"/>
      <c r="T10" s="1"/>
    </row>
    <row r="11" spans="1:20" ht="17.25" customHeight="1" x14ac:dyDescent="0.35">
      <c r="A11" s="1"/>
      <c r="B11" s="1"/>
      <c r="C11" s="50" t="s">
        <v>22</v>
      </c>
      <c r="D11" s="33"/>
      <c r="E11" s="33"/>
      <c r="F11" s="33"/>
      <c r="G11" s="34" t="s">
        <v>23</v>
      </c>
      <c r="H11" s="3"/>
      <c r="I11" s="3"/>
      <c r="J11" s="3"/>
      <c r="K11" s="3"/>
      <c r="L11" s="3"/>
      <c r="M11" s="3"/>
      <c r="N11" s="3"/>
      <c r="O11" s="3"/>
      <c r="P11" s="42"/>
      <c r="Q11" s="1"/>
      <c r="R11" s="131"/>
      <c r="S11" s="132"/>
      <c r="T11" s="1"/>
    </row>
    <row r="12" spans="1:20" ht="17.25" customHeight="1" x14ac:dyDescent="0.35">
      <c r="A12" s="1"/>
      <c r="B12" s="1"/>
      <c r="C12" s="50" t="s">
        <v>46</v>
      </c>
      <c r="D12" s="33"/>
      <c r="E12" s="33"/>
      <c r="F12" s="33"/>
      <c r="G12" s="34">
        <v>3</v>
      </c>
      <c r="H12" s="3"/>
      <c r="I12" s="3"/>
      <c r="J12" s="3"/>
      <c r="K12" s="3"/>
      <c r="L12" s="3"/>
      <c r="M12" s="3"/>
      <c r="N12" s="3"/>
      <c r="O12" s="3"/>
      <c r="P12" s="42"/>
      <c r="Q12" s="1"/>
      <c r="R12" s="131"/>
      <c r="S12" s="132"/>
      <c r="T12" s="1"/>
    </row>
    <row r="13" spans="1:20" ht="17.25" customHeight="1" thickBot="1" x14ac:dyDescent="0.4">
      <c r="A13" s="1"/>
      <c r="B13" s="1"/>
      <c r="C13" s="51" t="s">
        <v>41</v>
      </c>
      <c r="D13" s="52"/>
      <c r="E13" s="52"/>
      <c r="F13" s="52"/>
      <c r="G13" s="53">
        <v>2</v>
      </c>
      <c r="H13" s="54"/>
      <c r="I13" s="54" t="s">
        <v>42</v>
      </c>
      <c r="J13" s="54"/>
      <c r="K13" s="54"/>
      <c r="L13" s="54"/>
      <c r="M13" s="54"/>
      <c r="N13" s="54"/>
      <c r="O13" s="54"/>
      <c r="P13" s="55"/>
      <c r="Q13" s="1"/>
      <c r="R13" s="133"/>
      <c r="S13" s="134"/>
      <c r="T13" s="1"/>
    </row>
    <row r="14" spans="1:20" ht="12.75" customHeight="1" x14ac:dyDescent="0.3">
      <c r="A14" s="1"/>
      <c r="B14" s="1"/>
      <c r="C14" s="1"/>
      <c r="D14" s="1"/>
      <c r="E14" s="1"/>
      <c r="F14" s="1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1.6" thickBot="1" x14ac:dyDescent="0.45">
      <c r="A16" s="1"/>
      <c r="B16" s="1"/>
      <c r="C16" s="31" t="s">
        <v>25</v>
      </c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</row>
    <row r="17" spans="1:23" x14ac:dyDescent="0.3">
      <c r="A17" s="1"/>
      <c r="B17" s="1"/>
      <c r="C17" s="119" t="s">
        <v>38</v>
      </c>
      <c r="D17" s="121" t="s">
        <v>3</v>
      </c>
      <c r="E17" s="122"/>
      <c r="F17" s="122"/>
      <c r="G17" s="122"/>
      <c r="H17" s="122"/>
      <c r="I17" s="122"/>
      <c r="J17" s="122"/>
      <c r="K17" s="122"/>
      <c r="L17" s="122"/>
      <c r="M17" s="123"/>
      <c r="N17" s="124" t="s">
        <v>4</v>
      </c>
      <c r="O17" s="124"/>
      <c r="P17" s="125"/>
      <c r="Q17" s="3"/>
      <c r="R17" s="135" t="s">
        <v>5</v>
      </c>
      <c r="S17" s="136"/>
      <c r="T17" s="1"/>
    </row>
    <row r="18" spans="1:23" x14ac:dyDescent="0.3">
      <c r="A18" s="1"/>
      <c r="B18" s="1"/>
      <c r="C18" s="120"/>
      <c r="D18" s="29" t="s">
        <v>15</v>
      </c>
      <c r="E18" s="29" t="s">
        <v>16</v>
      </c>
      <c r="F18" s="29" t="s">
        <v>17</v>
      </c>
      <c r="G18" s="29" t="s">
        <v>7</v>
      </c>
      <c r="H18" s="29" t="s">
        <v>8</v>
      </c>
      <c r="I18" s="29" t="s">
        <v>9</v>
      </c>
      <c r="J18" s="29" t="s">
        <v>10</v>
      </c>
      <c r="K18" s="29" t="s">
        <v>11</v>
      </c>
      <c r="L18" s="29" t="s">
        <v>12</v>
      </c>
      <c r="M18" s="29" t="s">
        <v>13</v>
      </c>
      <c r="N18" s="30" t="s">
        <v>14</v>
      </c>
      <c r="O18" s="30">
        <v>0</v>
      </c>
      <c r="P18" s="43">
        <v>1</v>
      </c>
      <c r="Q18" s="3"/>
      <c r="R18" s="62" t="s">
        <v>0</v>
      </c>
      <c r="S18" s="63" t="s">
        <v>1</v>
      </c>
      <c r="T18" s="4"/>
    </row>
    <row r="19" spans="1:23" x14ac:dyDescent="0.3">
      <c r="A19" s="1"/>
      <c r="B19" s="1"/>
      <c r="C19" s="44" t="s">
        <v>32</v>
      </c>
      <c r="D19" s="28">
        <v>-8.9285714285713969E-3</v>
      </c>
      <c r="E19" s="28">
        <v>-3.6036036036035668E-3</v>
      </c>
      <c r="F19" s="28">
        <v>5.4249547920433017E-3</v>
      </c>
      <c r="G19" s="28">
        <v>0</v>
      </c>
      <c r="H19" s="28">
        <v>-3.597122302158251E-3</v>
      </c>
      <c r="I19" s="28">
        <v>7.2202166064982976E-3</v>
      </c>
      <c r="J19" s="28">
        <v>0</v>
      </c>
      <c r="K19" s="28">
        <v>-4.4802867383512135E-3</v>
      </c>
      <c r="L19" s="28">
        <v>-2.7002700270026825E-3</v>
      </c>
      <c r="M19" s="28">
        <v>-9.0252707581227609E-3</v>
      </c>
      <c r="N19" s="28">
        <v>1.0928961748633892E-2</v>
      </c>
      <c r="O19" s="68">
        <v>5.4054054054053502E-3</v>
      </c>
      <c r="P19" s="56">
        <v>1.7921146953405076E-2</v>
      </c>
      <c r="Q19" s="3"/>
      <c r="R19" s="64">
        <f>INTERCEPT($D19:$M19,$D$23:$M$23)</f>
        <v>-1.9627169559588912E-3</v>
      </c>
      <c r="S19" s="65">
        <f>SLOPE($D19:$M19,$D$23:$M$23)</f>
        <v>-1.6084827268489814E-3</v>
      </c>
      <c r="T19" s="1"/>
    </row>
    <row r="20" spans="1:23" x14ac:dyDescent="0.3">
      <c r="A20" s="1"/>
      <c r="B20" s="1"/>
      <c r="C20" s="44" t="s">
        <v>33</v>
      </c>
      <c r="D20" s="28">
        <v>9.2307692307691536E-3</v>
      </c>
      <c r="E20" s="28">
        <v>1.5243902439024293E-2</v>
      </c>
      <c r="F20" s="28">
        <v>1.8018018018018056E-2</v>
      </c>
      <c r="G20" s="28">
        <v>2.3598820058997161E-2</v>
      </c>
      <c r="H20" s="28">
        <v>2.5936599423631135E-2</v>
      </c>
      <c r="I20" s="28">
        <v>3.9325842696629199E-2</v>
      </c>
      <c r="J20" s="28">
        <v>-2.9729729729729759E-2</v>
      </c>
      <c r="K20" s="28">
        <v>2.5069637883008422E-2</v>
      </c>
      <c r="L20" s="28">
        <v>-3.8043478260869512E-2</v>
      </c>
      <c r="M20" s="28">
        <v>2.8248587570620654E-3</v>
      </c>
      <c r="N20" s="28">
        <v>2.2535211267605604E-2</v>
      </c>
      <c r="O20" s="68">
        <v>-5.5096418732781816E-3</v>
      </c>
      <c r="P20" s="56">
        <v>0</v>
      </c>
      <c r="Q20" s="3"/>
      <c r="R20" s="64">
        <f t="shared" ref="R20:R22" si="0">INTERCEPT($D20:$M20,$D$23:$M$23)</f>
        <v>5.0440758446296174E-3</v>
      </c>
      <c r="S20" s="65">
        <f t="shared" ref="S20:S22" si="1">SLOPE($D20:$M20,$D$23:$M$23)</f>
        <v>1.0512767756106256</v>
      </c>
      <c r="T20" s="1"/>
    </row>
    <row r="21" spans="1:23" x14ac:dyDescent="0.3">
      <c r="A21" s="1"/>
      <c r="B21" s="1"/>
      <c r="C21" s="44" t="s">
        <v>34</v>
      </c>
      <c r="D21" s="28">
        <v>3.1347962382444194E-3</v>
      </c>
      <c r="E21" s="28">
        <v>-3.1250000000000444E-3</v>
      </c>
      <c r="F21" s="28">
        <v>-3.1347962382445305E-3</v>
      </c>
      <c r="G21" s="28">
        <v>9.4339622641510523E-3</v>
      </c>
      <c r="H21" s="28">
        <v>6.230529595015577E-3</v>
      </c>
      <c r="I21" s="28">
        <v>0</v>
      </c>
      <c r="J21" s="28">
        <v>2.1671826625387025E-2</v>
      </c>
      <c r="K21" s="28">
        <v>1.5151515151515138E-2</v>
      </c>
      <c r="L21" s="28">
        <v>-1.4925373134328401E-2</v>
      </c>
      <c r="M21" s="28">
        <v>1.2121212121212199E-2</v>
      </c>
      <c r="N21" s="28">
        <v>1.1976047904191711E-2</v>
      </c>
      <c r="O21" s="68">
        <v>1.7751479289940919E-2</v>
      </c>
      <c r="P21" s="56">
        <v>5.8139534883721034E-3</v>
      </c>
      <c r="Q21" s="3"/>
      <c r="R21" s="64">
        <f t="shared" si="0"/>
        <v>4.6523737997474076E-3</v>
      </c>
      <c r="S21" s="65">
        <f t="shared" si="1"/>
        <v>8.9500241204919478E-4</v>
      </c>
      <c r="T21" s="1"/>
    </row>
    <row r="22" spans="1:23" ht="15" thickBot="1" x14ac:dyDescent="0.35">
      <c r="A22" s="1"/>
      <c r="B22" s="1"/>
      <c r="C22" s="44" t="s">
        <v>35</v>
      </c>
      <c r="D22" s="28">
        <v>1.5625E-2</v>
      </c>
      <c r="E22" s="28">
        <v>0</v>
      </c>
      <c r="F22" s="28">
        <v>9.8076923076923173E-2</v>
      </c>
      <c r="G22" s="28">
        <v>2.1015761821365997E-2</v>
      </c>
      <c r="H22" s="28">
        <v>-1.2006861063464824E-2</v>
      </c>
      <c r="I22" s="28">
        <v>-1.7361111111111605E-3</v>
      </c>
      <c r="J22" s="28">
        <v>3.4782608695652195E-2</v>
      </c>
      <c r="K22" s="28">
        <v>-5.0420168067226712E-3</v>
      </c>
      <c r="L22" s="28">
        <v>-3.3783783783783994E-3</v>
      </c>
      <c r="M22" s="28">
        <v>2.2033898305084731E-2</v>
      </c>
      <c r="N22" s="28">
        <v>1.8242122719734688E-2</v>
      </c>
      <c r="O22" s="68">
        <v>-8.1433224755700362E-3</v>
      </c>
      <c r="P22" s="56">
        <v>-1.6420361247947435E-3</v>
      </c>
      <c r="Q22" s="3"/>
      <c r="R22" s="66">
        <f t="shared" si="0"/>
        <v>1.8137561375457717E-2</v>
      </c>
      <c r="S22" s="67">
        <f t="shared" si="1"/>
        <v>-0.30755490166700167</v>
      </c>
      <c r="T22" s="1"/>
    </row>
    <row r="23" spans="1:23" ht="14.25" customHeight="1" thickBot="1" x14ac:dyDescent="0.35">
      <c r="A23" s="1"/>
      <c r="B23" s="1"/>
      <c r="C23" s="57" t="s">
        <v>2</v>
      </c>
      <c r="D23" s="58">
        <v>1.4776997684067039E-2</v>
      </c>
      <c r="E23" s="58">
        <v>1.1673002639861485E-2</v>
      </c>
      <c r="F23" s="58">
        <v>-2.3049986499166231E-3</v>
      </c>
      <c r="G23" s="58">
        <v>5.9989962409787712E-3</v>
      </c>
      <c r="H23" s="58">
        <v>-7.7899957258528163E-3</v>
      </c>
      <c r="I23" s="58">
        <v>1.872799195058783E-2</v>
      </c>
      <c r="J23" s="58">
        <v>-1.2519968112244539E-3</v>
      </c>
      <c r="K23" s="58">
        <v>-3.17999758050036E-3</v>
      </c>
      <c r="L23" s="58">
        <v>-7.5340018429711497E-3</v>
      </c>
      <c r="M23" s="58">
        <v>9.9169979931337249E-3</v>
      </c>
      <c r="N23" s="58">
        <v>2.7285004765541299E-2</v>
      </c>
      <c r="O23" s="69">
        <v>9.1809983013160235E-3</v>
      </c>
      <c r="P23" s="59">
        <v>-3.5070032595221345E-3</v>
      </c>
      <c r="Q23" s="3"/>
      <c r="R23" s="32"/>
      <c r="S23" s="32"/>
      <c r="T23" s="1"/>
    </row>
    <row r="24" spans="1:23" ht="15" customHeight="1" x14ac:dyDescent="0.3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</row>
    <row r="25" spans="1:23" ht="14.25" customHeight="1" x14ac:dyDescent="0.3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W25" s="35"/>
    </row>
    <row r="26" spans="1:23" ht="21.6" thickBot="1" x14ac:dyDescent="0.45">
      <c r="A26" s="1"/>
      <c r="B26" s="1"/>
      <c r="C26" s="31" t="s">
        <v>27</v>
      </c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</row>
    <row r="27" spans="1:23" x14ac:dyDescent="0.3">
      <c r="A27" s="1"/>
      <c r="B27" s="1"/>
      <c r="C27" s="119" t="s">
        <v>18</v>
      </c>
      <c r="D27" s="121" t="s">
        <v>3</v>
      </c>
      <c r="E27" s="122"/>
      <c r="F27" s="122"/>
      <c r="G27" s="122"/>
      <c r="H27" s="122"/>
      <c r="I27" s="122"/>
      <c r="J27" s="122"/>
      <c r="K27" s="122"/>
      <c r="L27" s="122"/>
      <c r="M27" s="123"/>
      <c r="N27" s="124" t="s">
        <v>4</v>
      </c>
      <c r="O27" s="124"/>
      <c r="P27" s="125"/>
      <c r="Q27" s="3"/>
      <c r="R27" s="101" t="s">
        <v>47</v>
      </c>
      <c r="S27" s="102"/>
      <c r="T27" s="1"/>
    </row>
    <row r="28" spans="1:23" x14ac:dyDescent="0.3">
      <c r="A28" s="1"/>
      <c r="B28" s="1"/>
      <c r="C28" s="120"/>
      <c r="D28" s="29" t="s">
        <v>15</v>
      </c>
      <c r="E28" s="29" t="s">
        <v>16</v>
      </c>
      <c r="F28" s="29" t="s">
        <v>17</v>
      </c>
      <c r="G28" s="29" t="s">
        <v>7</v>
      </c>
      <c r="H28" s="29" t="s">
        <v>8</v>
      </c>
      <c r="I28" s="29" t="s">
        <v>9</v>
      </c>
      <c r="J28" s="29" t="s">
        <v>10</v>
      </c>
      <c r="K28" s="29" t="s">
        <v>11</v>
      </c>
      <c r="L28" s="29" t="s">
        <v>12</v>
      </c>
      <c r="M28" s="29" t="s">
        <v>13</v>
      </c>
      <c r="N28" s="30" t="s">
        <v>14</v>
      </c>
      <c r="O28" s="30">
        <v>0</v>
      </c>
      <c r="P28" s="43">
        <v>1</v>
      </c>
      <c r="Q28" s="3"/>
      <c r="R28" s="103"/>
      <c r="S28" s="104"/>
      <c r="T28" s="1"/>
    </row>
    <row r="29" spans="1:23" x14ac:dyDescent="0.3">
      <c r="A29" s="1"/>
      <c r="B29" s="1"/>
      <c r="C29" s="44" t="s">
        <v>32</v>
      </c>
      <c r="D29" s="36">
        <f t="shared" ref="D29:O29" si="2">(D19-($R$19+$S$19*D23))</f>
        <v>-6.9420859270829961E-3</v>
      </c>
      <c r="E29" s="28">
        <f t="shared" si="2"/>
        <v>-1.6221108245279958E-3</v>
      </c>
      <c r="F29" s="28">
        <f t="shared" si="2"/>
        <v>7.3839641974883918E-3</v>
      </c>
      <c r="G29" s="28">
        <f t="shared" si="2"/>
        <v>1.9723662377909377E-3</v>
      </c>
      <c r="H29" s="28">
        <f t="shared" si="2"/>
        <v>-1.6469354197666214E-3</v>
      </c>
      <c r="I29" s="28">
        <f t="shared" si="2"/>
        <v>9.2130572140182755E-3</v>
      </c>
      <c r="J29" s="28">
        <f t="shared" si="2"/>
        <v>1.9607031407139668E-3</v>
      </c>
      <c r="K29" s="28">
        <f t="shared" si="2"/>
        <v>-2.5226847535719786E-3</v>
      </c>
      <c r="L29" s="28">
        <f t="shared" si="2"/>
        <v>-7.4967138287225879E-4</v>
      </c>
      <c r="M29" s="28">
        <f t="shared" si="2"/>
        <v>-7.0466024821897177E-3</v>
      </c>
      <c r="N29" s="28">
        <f t="shared" si="2"/>
        <v>1.2935566163460149E-2</v>
      </c>
      <c r="O29" s="68">
        <f t="shared" si="2"/>
        <v>7.3828898385471381E-3</v>
      </c>
      <c r="P29" s="56">
        <f>P19-($R$19+$S$19*P23)</f>
        <v>1.9878222955198022E-2</v>
      </c>
      <c r="Q29" s="3"/>
      <c r="R29" s="111">
        <f>_xlfn.STDEV.S(D29:M29)</f>
        <v>5.3463869917885114E-3</v>
      </c>
      <c r="S29" s="112"/>
      <c r="T29" s="1"/>
    </row>
    <row r="30" spans="1:23" x14ac:dyDescent="0.3">
      <c r="A30" s="1"/>
      <c r="B30" s="1"/>
      <c r="C30" s="44" t="s">
        <v>33</v>
      </c>
      <c r="D30" s="28">
        <f t="shared" ref="D30:N30" si="3">(D20-($R$20+$S$20*D23))</f>
        <v>-1.1348021092372144E-2</v>
      </c>
      <c r="E30" s="28">
        <f t="shared" si="3"/>
        <v>-2.0717299825332262E-3</v>
      </c>
      <c r="F30" s="28">
        <f t="shared" si="3"/>
        <v>1.5397133721859631E-2</v>
      </c>
      <c r="G30" s="28">
        <f t="shared" si="3"/>
        <v>1.2248138789251118E-2</v>
      </c>
      <c r="H30" s="28">
        <f t="shared" si="3"/>
        <v>2.9081965167696622E-2</v>
      </c>
      <c r="I30" s="28">
        <f t="shared" si="3"/>
        <v>1.4593463860523855E-2</v>
      </c>
      <c r="J30" s="28">
        <f t="shared" si="3"/>
        <v>-3.345761040358055E-2</v>
      </c>
      <c r="K30" s="28">
        <f t="shared" si="3"/>
        <v>2.3368619641256815E-2</v>
      </c>
      <c r="L30" s="28">
        <f t="shared" si="3"/>
        <v>-3.5167232940575908E-2</v>
      </c>
      <c r="M30" s="28">
        <f t="shared" si="3"/>
        <v>-1.2644726761526219E-2</v>
      </c>
      <c r="N30" s="28">
        <f t="shared" si="3"/>
        <v>-1.1192956409462822E-2</v>
      </c>
      <c r="O30" s="68">
        <f>O20-($R$20+$S$20*O23)</f>
        <v>-2.0205488009001939E-2</v>
      </c>
      <c r="P30" s="56">
        <f>P20-($R$20+$S$20*P23)</f>
        <v>-1.3572447659032337E-3</v>
      </c>
      <c r="Q30" s="3"/>
      <c r="R30" s="111">
        <f t="shared" ref="R30:R32" si="4">_xlfn.STDEV.S(D30:M30)</f>
        <v>2.270833334403051E-2</v>
      </c>
      <c r="S30" s="112"/>
      <c r="T30" s="1"/>
    </row>
    <row r="31" spans="1:23" x14ac:dyDescent="0.3">
      <c r="A31" s="1"/>
      <c r="B31" s="1"/>
      <c r="C31" s="44" t="s">
        <v>34</v>
      </c>
      <c r="D31" s="28">
        <f t="shared" ref="D31:N31" si="5">(D21-($R$21+$S$21*D23))</f>
        <v>-1.5308030100730733E-3</v>
      </c>
      <c r="E31" s="28">
        <f t="shared" si="5"/>
        <v>-7.7878211652659844E-3</v>
      </c>
      <c r="F31" s="28">
        <f t="shared" si="5"/>
        <v>-7.7851070586404929E-3</v>
      </c>
      <c r="G31" s="28">
        <f t="shared" si="5"/>
        <v>4.7762193482980943E-3</v>
      </c>
      <c r="H31" s="28">
        <f t="shared" si="5"/>
        <v>1.5851278602326607E-3</v>
      </c>
      <c r="I31" s="28">
        <f t="shared" si="5"/>
        <v>-4.669135397716022E-3</v>
      </c>
      <c r="J31" s="28">
        <f t="shared" si="5"/>
        <v>1.7020573365805543E-2</v>
      </c>
      <c r="K31" s="28">
        <f t="shared" si="5"/>
        <v>1.0501987457272589E-2</v>
      </c>
      <c r="L31" s="28">
        <f t="shared" si="5"/>
        <v>-1.9571003984253967E-2</v>
      </c>
      <c r="M31" s="28">
        <f t="shared" si="5"/>
        <v>7.4599625843406502E-3</v>
      </c>
      <c r="N31" s="28">
        <f t="shared" si="5"/>
        <v>7.2992539593663705E-3</v>
      </c>
      <c r="O31" s="68">
        <f>O21-($R$21+$S$21*O23)</f>
        <v>1.3090888474568813E-2</v>
      </c>
      <c r="P31" s="56">
        <f>P21-($R$21+$S$21*P23)</f>
        <v>1.1647184650010328E-3</v>
      </c>
      <c r="Q31" s="3"/>
      <c r="R31" s="111">
        <f t="shared" si="4"/>
        <v>1.0590320697042088E-2</v>
      </c>
      <c r="S31" s="112"/>
      <c r="T31" s="1"/>
    </row>
    <row r="32" spans="1:23" ht="15" thickBot="1" x14ac:dyDescent="0.35">
      <c r="A32" s="1"/>
      <c r="B32" s="1"/>
      <c r="C32" s="45" t="s">
        <v>35</v>
      </c>
      <c r="D32" s="60">
        <f t="shared" ref="D32:N32" si="6">(D22-($R$22+$S$22*D23))</f>
        <v>2.0321766941990317E-3</v>
      </c>
      <c r="E32" s="60">
        <f t="shared" si="6"/>
        <v>-1.4547472196396467E-2</v>
      </c>
      <c r="F32" s="60">
        <f t="shared" si="6"/>
        <v>7.9230448068347781E-2</v>
      </c>
      <c r="G32" s="60">
        <f t="shared" si="6"/>
        <v>4.7232211449032176E-3</v>
      </c>
      <c r="H32" s="60">
        <f t="shared" si="6"/>
        <v>-3.2540273808373571E-2</v>
      </c>
      <c r="I32" s="60">
        <f t="shared" si="6"/>
        <v>-1.4113786763785437E-2</v>
      </c>
      <c r="J32" s="60">
        <f t="shared" si="6"/>
        <v>1.6259989564030942E-2</v>
      </c>
      <c r="K32" s="60">
        <f t="shared" si="6"/>
        <v>-2.4157602025352481E-2</v>
      </c>
      <c r="L32" s="60">
        <f t="shared" si="6"/>
        <v>-2.3833058949810117E-2</v>
      </c>
      <c r="M32" s="60">
        <f t="shared" si="6"/>
        <v>6.946358272237111E-3</v>
      </c>
      <c r="N32" s="60">
        <f t="shared" si="6"/>
        <v>8.4961983019266971E-3</v>
      </c>
      <c r="O32" s="69">
        <f>O22-($R$22+$S$22*O23)</f>
        <v>-2.3457222821261593E-2</v>
      </c>
      <c r="P32" s="61">
        <f>P22-($R$22+$S$22*P23)</f>
        <v>-2.0858193542880644E-2</v>
      </c>
      <c r="Q32" s="3"/>
      <c r="R32" s="113">
        <f t="shared" si="4"/>
        <v>3.2037900113672364E-2</v>
      </c>
      <c r="S32" s="114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1.6" thickBot="1" x14ac:dyDescent="0.45">
      <c r="A35" s="1"/>
      <c r="B35" s="1"/>
      <c r="C35" s="31" t="s">
        <v>51</v>
      </c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1"/>
      <c r="S35" s="1"/>
      <c r="T35" s="1"/>
    </row>
    <row r="36" spans="1:20" x14ac:dyDescent="0.3">
      <c r="A36" s="1"/>
      <c r="B36" s="1"/>
      <c r="C36" s="126" t="s">
        <v>18</v>
      </c>
      <c r="D36" s="137" t="s">
        <v>3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37" t="s">
        <v>4</v>
      </c>
      <c r="O36" s="138"/>
      <c r="P36" s="140"/>
      <c r="Q36" s="1"/>
      <c r="R36" s="1"/>
      <c r="S36" s="1"/>
      <c r="T36" s="1"/>
    </row>
    <row r="37" spans="1:20" x14ac:dyDescent="0.3">
      <c r="A37" s="1"/>
      <c r="B37" s="1"/>
      <c r="C37" s="127"/>
      <c r="D37" s="70" t="s">
        <v>15</v>
      </c>
      <c r="E37" s="70" t="s">
        <v>16</v>
      </c>
      <c r="F37" s="70" t="s">
        <v>17</v>
      </c>
      <c r="G37" s="70" t="s">
        <v>7</v>
      </c>
      <c r="H37" s="70" t="s">
        <v>8</v>
      </c>
      <c r="I37" s="70" t="s">
        <v>9</v>
      </c>
      <c r="J37" s="70" t="s">
        <v>10</v>
      </c>
      <c r="K37" s="70" t="s">
        <v>11</v>
      </c>
      <c r="L37" s="70" t="s">
        <v>12</v>
      </c>
      <c r="M37" s="70" t="s">
        <v>13</v>
      </c>
      <c r="N37" s="70" t="s">
        <v>14</v>
      </c>
      <c r="O37" s="70">
        <v>0</v>
      </c>
      <c r="P37" s="71">
        <v>1</v>
      </c>
      <c r="Q37" s="1"/>
      <c r="R37" s="1"/>
      <c r="S37" s="1"/>
      <c r="T37" s="1"/>
    </row>
    <row r="38" spans="1:20" x14ac:dyDescent="0.3">
      <c r="A38" s="1"/>
      <c r="B38" s="1"/>
      <c r="C38" s="44" t="s">
        <v>32</v>
      </c>
      <c r="D38" s="72">
        <f>D29/$R29</f>
        <v>-1.2984630438734253</v>
      </c>
      <c r="E38" s="72">
        <f>E29/$R29</f>
        <v>-0.30340318181594178</v>
      </c>
      <c r="F38" s="72">
        <f t="shared" ref="E38:P38" si="7">F29/$R29</f>
        <v>1.3811129289423651</v>
      </c>
      <c r="G38" s="72">
        <f t="shared" si="7"/>
        <v>0.36891572585753424</v>
      </c>
      <c r="H38" s="72">
        <f t="shared" si="7"/>
        <v>-0.30804642879315342</v>
      </c>
      <c r="I38" s="72">
        <f t="shared" si="7"/>
        <v>1.7232305158920527</v>
      </c>
      <c r="J38" s="72">
        <f t="shared" si="7"/>
        <v>0.36673423448871184</v>
      </c>
      <c r="K38" s="72">
        <f t="shared" si="7"/>
        <v>-0.47184851329440936</v>
      </c>
      <c r="L38" s="72">
        <f t="shared" si="7"/>
        <v>-0.14022018683340268</v>
      </c>
      <c r="M38" s="72">
        <f t="shared" si="7"/>
        <v>-1.3180120505703308</v>
      </c>
      <c r="N38" s="72">
        <f t="shared" si="7"/>
        <v>2.4194967897624733</v>
      </c>
      <c r="O38" s="72">
        <f t="shared" si="7"/>
        <v>1.3809119784793882</v>
      </c>
      <c r="P38" s="73">
        <f t="shared" si="7"/>
        <v>3.7180666094184511</v>
      </c>
      <c r="Q38" s="1"/>
      <c r="R38" s="1"/>
      <c r="S38" s="1"/>
      <c r="T38" s="1"/>
    </row>
    <row r="39" spans="1:20" x14ac:dyDescent="0.3">
      <c r="A39" s="1"/>
      <c r="B39" s="1"/>
      <c r="C39" s="44" t="s">
        <v>33</v>
      </c>
      <c r="D39" s="72">
        <f t="shared" ref="D39:P39" si="8">D30/$R30</f>
        <v>-0.49972936896997217</v>
      </c>
      <c r="E39" s="72">
        <f t="shared" si="8"/>
        <v>-9.1232145976835224E-2</v>
      </c>
      <c r="F39" s="72">
        <f t="shared" si="8"/>
        <v>0.67803891587258114</v>
      </c>
      <c r="G39" s="72">
        <f t="shared" si="8"/>
        <v>0.53936757945606195</v>
      </c>
      <c r="H39" s="72">
        <f t="shared" si="8"/>
        <v>1.2806736948549151</v>
      </c>
      <c r="I39" s="72">
        <f t="shared" si="8"/>
        <v>0.6426479495185029</v>
      </c>
      <c r="J39" s="72">
        <f t="shared" si="8"/>
        <v>-1.473362659280135</v>
      </c>
      <c r="K39" s="72">
        <f t="shared" si="8"/>
        <v>1.0290768277540667</v>
      </c>
      <c r="L39" s="72">
        <f t="shared" si="8"/>
        <v>-1.5486487893141903</v>
      </c>
      <c r="M39" s="72">
        <f t="shared" si="8"/>
        <v>-0.55683200391499543</v>
      </c>
      <c r="N39" s="72">
        <f t="shared" si="8"/>
        <v>-0.49290083247809946</v>
      </c>
      <c r="O39" s="72">
        <f t="shared" si="8"/>
        <v>-0.88978295777543226</v>
      </c>
      <c r="P39" s="73">
        <f t="shared" si="8"/>
        <v>-5.9768576818959793E-2</v>
      </c>
      <c r="Q39" s="1"/>
      <c r="R39" s="1"/>
      <c r="S39" s="1"/>
      <c r="T39" s="1"/>
    </row>
    <row r="40" spans="1:20" x14ac:dyDescent="0.3">
      <c r="A40" s="1"/>
      <c r="B40" s="1"/>
      <c r="C40" s="44" t="s">
        <v>34</v>
      </c>
      <c r="D40" s="72">
        <f t="shared" ref="D40:P40" si="9">D31/$R31</f>
        <v>-0.1445473705532479</v>
      </c>
      <c r="E40" s="72">
        <f t="shared" si="9"/>
        <v>-0.73537160847651661</v>
      </c>
      <c r="F40" s="72">
        <f t="shared" si="9"/>
        <v>-0.73511532666002266</v>
      </c>
      <c r="G40" s="72">
        <f t="shared" si="9"/>
        <v>0.45099855660009508</v>
      </c>
      <c r="H40" s="72">
        <f t="shared" si="9"/>
        <v>0.14967704053337991</v>
      </c>
      <c r="I40" s="72">
        <f t="shared" si="9"/>
        <v>-0.44088706388467797</v>
      </c>
      <c r="J40" s="72">
        <f t="shared" si="9"/>
        <v>1.6071820535670318</v>
      </c>
      <c r="K40" s="72">
        <f t="shared" si="9"/>
        <v>0.99165905903169005</v>
      </c>
      <c r="L40" s="72">
        <f t="shared" si="9"/>
        <v>-1.8480086244904947</v>
      </c>
      <c r="M40" s="72">
        <f t="shared" si="9"/>
        <v>0.70441328433276273</v>
      </c>
      <c r="N40" s="72">
        <f t="shared" si="9"/>
        <v>0.68923823632697701</v>
      </c>
      <c r="O40" s="72">
        <f t="shared" si="9"/>
        <v>1.2361182299441738</v>
      </c>
      <c r="P40" s="73">
        <f t="shared" si="9"/>
        <v>0.1099795273741184</v>
      </c>
      <c r="Q40" s="1"/>
      <c r="R40" s="1"/>
      <c r="S40" s="1"/>
      <c r="T40" s="1"/>
    </row>
    <row r="41" spans="1:20" ht="15" thickBot="1" x14ac:dyDescent="0.35">
      <c r="A41" s="1"/>
      <c r="B41" s="1"/>
      <c r="C41" s="45" t="s">
        <v>35</v>
      </c>
      <c r="D41" s="74">
        <f t="shared" ref="D41:P41" si="10">D32/$R32</f>
        <v>6.3430396093025712E-2</v>
      </c>
      <c r="E41" s="74">
        <f t="shared" si="10"/>
        <v>-0.45407071452189984</v>
      </c>
      <c r="F41" s="74">
        <f t="shared" si="10"/>
        <v>2.47302250731894</v>
      </c>
      <c r="G41" s="74">
        <f t="shared" si="10"/>
        <v>0.14742605252357208</v>
      </c>
      <c r="H41" s="74">
        <f t="shared" si="10"/>
        <v>-1.0156806061857599</v>
      </c>
      <c r="I41" s="74">
        <f t="shared" si="10"/>
        <v>-0.44053407725565308</v>
      </c>
      <c r="J41" s="74">
        <f t="shared" si="10"/>
        <v>0.50752357384034341</v>
      </c>
      <c r="K41" s="74">
        <f t="shared" si="10"/>
        <v>-0.75403200395905723</v>
      </c>
      <c r="L41" s="74">
        <f t="shared" si="10"/>
        <v>-0.74390203057157345</v>
      </c>
      <c r="M41" s="74">
        <f t="shared" si="10"/>
        <v>0.2168169027180627</v>
      </c>
      <c r="N41" s="74">
        <f t="shared" si="10"/>
        <v>0.26519210908897534</v>
      </c>
      <c r="O41" s="74">
        <f t="shared" si="10"/>
        <v>-0.73217104548156964</v>
      </c>
      <c r="P41" s="75">
        <f t="shared" si="10"/>
        <v>-0.65104746156503823</v>
      </c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1.6" thickBot="1" x14ac:dyDescent="0.45">
      <c r="A44" s="1"/>
      <c r="B44" s="1"/>
      <c r="C44" s="31" t="s">
        <v>52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15" t="s">
        <v>4</v>
      </c>
      <c r="D45" s="116"/>
      <c r="E45" s="116"/>
      <c r="F45" s="117" t="s">
        <v>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76" t="s">
        <v>14</v>
      </c>
      <c r="D46" s="70">
        <v>0</v>
      </c>
      <c r="E46" s="70">
        <v>1</v>
      </c>
      <c r="F46" s="1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77">
        <f>N38</f>
        <v>2.4194967897624733</v>
      </c>
      <c r="D47" s="72">
        <f t="shared" ref="D47:E47" si="11">O38</f>
        <v>1.3809119784793882</v>
      </c>
      <c r="E47" s="72">
        <f>P38</f>
        <v>3.7180666094184511</v>
      </c>
      <c r="F47" s="78">
        <f>SUM(C47:E47)</f>
        <v>7.5184753776603124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77">
        <f t="shared" ref="C48:C50" si="12">N39</f>
        <v>-0.49290083247809946</v>
      </c>
      <c r="D48" s="72">
        <f t="shared" ref="D48:D50" si="13">O39</f>
        <v>-0.88978295777543226</v>
      </c>
      <c r="E48" s="72">
        <f t="shared" ref="E48:E50" si="14">P39</f>
        <v>-5.9768576818959793E-2</v>
      </c>
      <c r="F48" s="78">
        <f t="shared" ref="F48:F50" si="15">SUM(C48:E48)</f>
        <v>-1.4424523670724914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2" x14ac:dyDescent="0.3">
      <c r="A49" s="1"/>
      <c r="B49" s="1"/>
      <c r="C49" s="77">
        <f t="shared" si="12"/>
        <v>0.68923823632697701</v>
      </c>
      <c r="D49" s="72">
        <f t="shared" si="13"/>
        <v>1.2361182299441738</v>
      </c>
      <c r="E49" s="72">
        <f t="shared" si="14"/>
        <v>0.1099795273741184</v>
      </c>
      <c r="F49" s="78">
        <f t="shared" si="15"/>
        <v>2.0353359936452691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V49" s="145"/>
    </row>
    <row r="50" spans="1:22" ht="15" thickBot="1" x14ac:dyDescent="0.35">
      <c r="A50" s="1"/>
      <c r="B50" s="1"/>
      <c r="C50" s="79">
        <f t="shared" si="12"/>
        <v>0.26519210908897534</v>
      </c>
      <c r="D50" s="74">
        <f t="shared" si="13"/>
        <v>-0.73217104548156964</v>
      </c>
      <c r="E50" s="81">
        <f t="shared" si="14"/>
        <v>-0.65104746156503823</v>
      </c>
      <c r="F50" s="82">
        <f t="shared" si="15"/>
        <v>-1.1180263979576326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2" x14ac:dyDescent="0.3">
      <c r="A51" s="1"/>
      <c r="B51" s="1"/>
      <c r="C51" s="1"/>
      <c r="D51" s="1"/>
      <c r="E51" s="84" t="s">
        <v>53</v>
      </c>
      <c r="F51" s="83">
        <f>AVERAGE(F47:F50)</f>
        <v>1.7483331515688645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2" ht="15" thickBot="1" x14ac:dyDescent="0.35">
      <c r="A52" s="1"/>
      <c r="B52" s="1"/>
      <c r="C52" s="1"/>
      <c r="D52" s="1"/>
      <c r="E52" s="85" t="s">
        <v>54</v>
      </c>
      <c r="F52" s="75">
        <f>_xlfn.STDEV.S(F47:F50)</f>
        <v>4.1542765609195467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2" ht="21.6" thickBot="1" x14ac:dyDescent="0.45">
      <c r="A55" s="1"/>
      <c r="B55" s="1"/>
      <c r="C55" s="31" t="s">
        <v>55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2" s="1" customFormat="1" x14ac:dyDescent="0.3">
      <c r="C56" s="91" t="s">
        <v>57</v>
      </c>
      <c r="D56" s="94">
        <v>1</v>
      </c>
      <c r="E56" s="94">
        <v>2</v>
      </c>
      <c r="F56" s="94">
        <v>3</v>
      </c>
      <c r="G56" s="95">
        <v>4</v>
      </c>
      <c r="I56" s="107" t="s">
        <v>56</v>
      </c>
      <c r="J56" s="108"/>
    </row>
    <row r="57" spans="1:22" s="1" customFormat="1" x14ac:dyDescent="0.3">
      <c r="C57" s="92">
        <v>1</v>
      </c>
      <c r="D57" s="86">
        <f>CORREL(D38:M38,D38:M38)</f>
        <v>1</v>
      </c>
      <c r="E57" s="86">
        <f>CORREL(D29:M29,D30:M30)</f>
        <v>0.27223061679281851</v>
      </c>
      <c r="F57" s="86">
        <f>CORREL(D29:M29,D31:M31)</f>
        <v>-0.19908356590635293</v>
      </c>
      <c r="G57" s="87">
        <f>CORREL(D29:M29,D32:M32)</f>
        <v>0.38216762009203148</v>
      </c>
      <c r="H57" s="88"/>
      <c r="I57" s="109"/>
      <c r="J57" s="110"/>
    </row>
    <row r="58" spans="1:22" s="1" customFormat="1" ht="15" thickBot="1" x14ac:dyDescent="0.35">
      <c r="C58" s="92">
        <v>2</v>
      </c>
      <c r="D58" s="86"/>
      <c r="E58" s="86">
        <f>CORREL(D39:M39,D39:M39)</f>
        <v>1.0000000000000002</v>
      </c>
      <c r="F58" s="86">
        <f>CORREL(D30:M30,D31:M31)</f>
        <v>0.10163348559972335</v>
      </c>
      <c r="G58" s="87">
        <f>CORREL(D39:M39,D41:M41)</f>
        <v>-3.4469373982273066E-2</v>
      </c>
      <c r="H58" s="88"/>
      <c r="I58" s="105">
        <f>(SUM(E57:G57)+SUM(F58:G58)+G59)*2*((1/$G$8)^2)/(1-$G$8*(1/$G$8)^2)</f>
        <v>9.0985021152072187E-2</v>
      </c>
      <c r="J58" s="106"/>
    </row>
    <row r="59" spans="1:22" s="1" customFormat="1" x14ac:dyDescent="0.3">
      <c r="C59" s="92">
        <v>3</v>
      </c>
      <c r="D59" s="86"/>
      <c r="E59" s="86"/>
      <c r="F59" s="86">
        <f>CORREL(D40:P40,D40:P40)</f>
        <v>1</v>
      </c>
      <c r="G59" s="87">
        <f>CORREL(D31:M31,D32:M32)</f>
        <v>2.3431344316485692E-2</v>
      </c>
      <c r="H59" s="88"/>
      <c r="I59" s="88"/>
    </row>
    <row r="60" spans="1:22" s="1" customFormat="1" ht="15" thickBot="1" x14ac:dyDescent="0.35">
      <c r="C60" s="93">
        <v>4</v>
      </c>
      <c r="D60" s="89"/>
      <c r="E60" s="89"/>
      <c r="F60" s="89"/>
      <c r="G60" s="90">
        <f>CORREL(D41:M41,D41:M41)</f>
        <v>1.0000000000000002</v>
      </c>
      <c r="H60" s="88"/>
      <c r="I60" s="88"/>
    </row>
    <row r="61" spans="1:22" s="1" customFormat="1" x14ac:dyDescent="0.3"/>
    <row r="62" spans="1:22" s="1" customFormat="1" x14ac:dyDescent="0.3"/>
    <row r="63" spans="1:22" s="1" customFormat="1" ht="21.6" thickBot="1" x14ac:dyDescent="0.45">
      <c r="C63" s="31" t="s">
        <v>58</v>
      </c>
    </row>
    <row r="64" spans="1:22" s="1" customFormat="1" x14ac:dyDescent="0.3">
      <c r="C64" s="39"/>
      <c r="D64" s="40"/>
      <c r="E64" s="40"/>
      <c r="F64" s="40"/>
      <c r="G64" s="40"/>
      <c r="H64" s="40"/>
      <c r="I64" s="40"/>
      <c r="J64" s="40"/>
      <c r="K64" s="41"/>
    </row>
    <row r="65" spans="2:11" s="1" customFormat="1" x14ac:dyDescent="0.3">
      <c r="C65" s="99" t="s">
        <v>59</v>
      </c>
      <c r="D65" s="100"/>
      <c r="E65" s="96">
        <f>F51*SQRT(G8)</f>
        <v>3.496666303137729</v>
      </c>
      <c r="F65" s="3"/>
      <c r="G65" s="3"/>
      <c r="H65" s="3"/>
      <c r="I65" s="3"/>
      <c r="J65" s="3"/>
      <c r="K65" s="42"/>
    </row>
    <row r="66" spans="2:11" s="1" customFormat="1" x14ac:dyDescent="0.3">
      <c r="C66" s="99" t="s">
        <v>60</v>
      </c>
      <c r="D66" s="100"/>
      <c r="E66" s="96">
        <f>F52*SQRT(1+(G8-1)*I58)</f>
        <v>4.6870754187864945</v>
      </c>
      <c r="F66" s="3"/>
      <c r="G66" s="3"/>
      <c r="H66" s="3"/>
      <c r="I66" s="3"/>
      <c r="J66" s="3"/>
      <c r="K66" s="42"/>
    </row>
    <row r="67" spans="2:11" s="1" customFormat="1" x14ac:dyDescent="0.3">
      <c r="C67" s="97"/>
      <c r="D67" s="32"/>
      <c r="E67" s="96"/>
      <c r="F67" s="3"/>
      <c r="G67" s="3"/>
      <c r="H67" s="3"/>
      <c r="I67" s="3"/>
      <c r="J67" s="3"/>
      <c r="K67" s="42"/>
    </row>
    <row r="68" spans="2:11" s="1" customFormat="1" x14ac:dyDescent="0.3">
      <c r="C68" s="99" t="s">
        <v>61</v>
      </c>
      <c r="D68" s="100"/>
      <c r="E68" s="86">
        <f>E65/E66</f>
        <v>0.74602305077545183</v>
      </c>
      <c r="F68" s="3"/>
      <c r="G68" s="3"/>
      <c r="H68" s="3"/>
      <c r="I68" s="3"/>
      <c r="J68" s="3"/>
      <c r="K68" s="42"/>
    </row>
    <row r="69" spans="2:11" s="1" customFormat="1" ht="15" thickBot="1" x14ac:dyDescent="0.35">
      <c r="C69" s="80"/>
      <c r="D69" s="54"/>
      <c r="E69" s="98"/>
      <c r="F69" s="54"/>
      <c r="G69" s="54"/>
      <c r="H69" s="54"/>
      <c r="I69" s="54"/>
      <c r="J69" s="54"/>
      <c r="K69" s="55"/>
    </row>
    <row r="70" spans="2:11" s="1" customFormat="1" x14ac:dyDescent="0.3"/>
    <row r="71" spans="2:11" s="1" customFormat="1" x14ac:dyDescent="0.3"/>
    <row r="72" spans="2:11" s="1" customFormat="1" x14ac:dyDescent="0.3"/>
    <row r="73" spans="2:11" s="1" customFormat="1" x14ac:dyDescent="0.3"/>
    <row r="74" spans="2:11" s="1" customFormat="1" ht="18" x14ac:dyDescent="0.35">
      <c r="B74" s="33"/>
      <c r="C74" s="3"/>
    </row>
    <row r="75" spans="2:11" s="1" customFormat="1" x14ac:dyDescent="0.3"/>
  </sheetData>
  <mergeCells count="29">
    <mergeCell ref="C2:O2"/>
    <mergeCell ref="C3:O3"/>
    <mergeCell ref="R3:S3"/>
    <mergeCell ref="F6:G6"/>
    <mergeCell ref="R6:S6"/>
    <mergeCell ref="F7:G7"/>
    <mergeCell ref="R7:S13"/>
    <mergeCell ref="C65:D65"/>
    <mergeCell ref="C17:C18"/>
    <mergeCell ref="D17:M17"/>
    <mergeCell ref="N17:P17"/>
    <mergeCell ref="R17:S17"/>
    <mergeCell ref="D36:M36"/>
    <mergeCell ref="N36:P36"/>
    <mergeCell ref="C66:D66"/>
    <mergeCell ref="C68:D68"/>
    <mergeCell ref="R27:S28"/>
    <mergeCell ref="I58:J58"/>
    <mergeCell ref="I56:J57"/>
    <mergeCell ref="R29:S29"/>
    <mergeCell ref="R30:S30"/>
    <mergeCell ref="R31:S31"/>
    <mergeCell ref="R32:S32"/>
    <mergeCell ref="C45:E45"/>
    <mergeCell ref="F45:F46"/>
    <mergeCell ref="C27:C28"/>
    <mergeCell ref="D27:M27"/>
    <mergeCell ref="N27:P27"/>
    <mergeCell ref="C36:C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43" sqref="E43"/>
    </sheetView>
  </sheetViews>
  <sheetFormatPr baseColWidth="10" defaultRowHeight="14.4" x14ac:dyDescent="0.3"/>
  <cols>
    <col min="1" max="1" width="6.44140625" bestFit="1" customWidth="1"/>
    <col min="3" max="3" width="3.6640625" bestFit="1" customWidth="1"/>
    <col min="4" max="4" width="12.33203125" bestFit="1" customWidth="1"/>
    <col min="5" max="5" width="7" bestFit="1" customWidth="1"/>
  </cols>
  <sheetData>
    <row r="1" spans="1:5" x14ac:dyDescent="0.3">
      <c r="A1" s="9" t="s">
        <v>37</v>
      </c>
      <c r="B1" s="9" t="s">
        <v>29</v>
      </c>
      <c r="C1" s="9" t="s">
        <v>36</v>
      </c>
      <c r="D1" s="9" t="s">
        <v>30</v>
      </c>
      <c r="E1" s="9" t="s">
        <v>31</v>
      </c>
    </row>
    <row r="2" spans="1:5" x14ac:dyDescent="0.3">
      <c r="A2" s="12" t="s">
        <v>32</v>
      </c>
      <c r="B2" s="13">
        <v>35535</v>
      </c>
      <c r="C2" s="14">
        <v>-11</v>
      </c>
      <c r="D2" s="14">
        <v>69.375</v>
      </c>
      <c r="E2" s="15">
        <v>-8.9285714285713969E-3</v>
      </c>
    </row>
    <row r="3" spans="1:5" x14ac:dyDescent="0.3">
      <c r="A3" s="16" t="s">
        <v>32</v>
      </c>
      <c r="B3" s="17">
        <v>35536</v>
      </c>
      <c r="C3" s="18">
        <v>-10</v>
      </c>
      <c r="D3" s="18">
        <v>69.125</v>
      </c>
      <c r="E3" s="19">
        <v>-3.6036036036035668E-3</v>
      </c>
    </row>
    <row r="4" spans="1:5" x14ac:dyDescent="0.3">
      <c r="A4" s="16" t="s">
        <v>32</v>
      </c>
      <c r="B4" s="17">
        <v>35537</v>
      </c>
      <c r="C4" s="18">
        <v>-9</v>
      </c>
      <c r="D4" s="18">
        <v>69.5</v>
      </c>
      <c r="E4" s="19">
        <v>5.4249547920433017E-3</v>
      </c>
    </row>
    <row r="5" spans="1:5" x14ac:dyDescent="0.3">
      <c r="A5" s="16" t="s">
        <v>32</v>
      </c>
      <c r="B5" s="17">
        <v>35538</v>
      </c>
      <c r="C5" s="18">
        <v>-8</v>
      </c>
      <c r="D5" s="18">
        <v>69.5</v>
      </c>
      <c r="E5" s="19">
        <v>0</v>
      </c>
    </row>
    <row r="6" spans="1:5" x14ac:dyDescent="0.3">
      <c r="A6" s="16" t="s">
        <v>32</v>
      </c>
      <c r="B6" s="17">
        <v>35541</v>
      </c>
      <c r="C6" s="18">
        <v>-7</v>
      </c>
      <c r="D6" s="18">
        <v>69.25</v>
      </c>
      <c r="E6" s="19">
        <v>-3.597122302158251E-3</v>
      </c>
    </row>
    <row r="7" spans="1:5" x14ac:dyDescent="0.3">
      <c r="A7" s="16" t="s">
        <v>32</v>
      </c>
      <c r="B7" s="17">
        <v>35542</v>
      </c>
      <c r="C7" s="18">
        <v>-6</v>
      </c>
      <c r="D7" s="18">
        <v>69.75</v>
      </c>
      <c r="E7" s="19">
        <v>7.2202166064982976E-3</v>
      </c>
    </row>
    <row r="8" spans="1:5" x14ac:dyDescent="0.3">
      <c r="A8" s="16" t="s">
        <v>32</v>
      </c>
      <c r="B8" s="17">
        <v>35543</v>
      </c>
      <c r="C8" s="18">
        <v>-5</v>
      </c>
      <c r="D8" s="18">
        <v>69.75</v>
      </c>
      <c r="E8" s="19">
        <v>0</v>
      </c>
    </row>
    <row r="9" spans="1:5" x14ac:dyDescent="0.3">
      <c r="A9" s="16" t="s">
        <v>32</v>
      </c>
      <c r="B9" s="17">
        <v>35544</v>
      </c>
      <c r="C9" s="18">
        <v>-4</v>
      </c>
      <c r="D9" s="18">
        <v>69.4375</v>
      </c>
      <c r="E9" s="19">
        <v>-4.4802867383512135E-3</v>
      </c>
    </row>
    <row r="10" spans="1:5" x14ac:dyDescent="0.3">
      <c r="A10" s="16" t="s">
        <v>32</v>
      </c>
      <c r="B10" s="17">
        <v>35545</v>
      </c>
      <c r="C10" s="18">
        <v>-3</v>
      </c>
      <c r="D10" s="18">
        <v>69.25</v>
      </c>
      <c r="E10" s="19">
        <v>-2.7002700270026825E-3</v>
      </c>
    </row>
    <row r="11" spans="1:5" x14ac:dyDescent="0.3">
      <c r="A11" s="16" t="s">
        <v>32</v>
      </c>
      <c r="B11" s="17">
        <v>35548</v>
      </c>
      <c r="C11" s="18">
        <v>-2</v>
      </c>
      <c r="D11" s="18">
        <v>68.625</v>
      </c>
      <c r="E11" s="19">
        <v>-9.0252707581227609E-3</v>
      </c>
    </row>
    <row r="12" spans="1:5" x14ac:dyDescent="0.3">
      <c r="A12" s="16" t="s">
        <v>32</v>
      </c>
      <c r="B12" s="17">
        <v>35549</v>
      </c>
      <c r="C12" s="18">
        <v>-1</v>
      </c>
      <c r="D12" s="18">
        <v>69.375</v>
      </c>
      <c r="E12" s="19">
        <v>1.0928961748633892E-2</v>
      </c>
    </row>
    <row r="13" spans="1:5" x14ac:dyDescent="0.3">
      <c r="A13" s="25" t="s">
        <v>32</v>
      </c>
      <c r="B13" s="26">
        <v>35550</v>
      </c>
      <c r="C13" s="20">
        <v>0</v>
      </c>
      <c r="D13" s="20">
        <v>69.75</v>
      </c>
      <c r="E13" s="27">
        <v>5.4054054054053502E-3</v>
      </c>
    </row>
    <row r="14" spans="1:5" x14ac:dyDescent="0.3">
      <c r="A14" s="21" t="s">
        <v>32</v>
      </c>
      <c r="B14" s="22">
        <v>35551</v>
      </c>
      <c r="C14" s="23">
        <v>1</v>
      </c>
      <c r="D14" s="23">
        <v>71</v>
      </c>
      <c r="E14" s="24">
        <v>1.7921146953405076E-2</v>
      </c>
    </row>
    <row r="15" spans="1:5" x14ac:dyDescent="0.3">
      <c r="A15" s="12" t="s">
        <v>33</v>
      </c>
      <c r="B15" s="13">
        <v>35535</v>
      </c>
      <c r="C15" s="14">
        <v>-11</v>
      </c>
      <c r="D15" s="14">
        <v>41</v>
      </c>
      <c r="E15" s="15">
        <v>9.2307692307691536E-3</v>
      </c>
    </row>
    <row r="16" spans="1:5" x14ac:dyDescent="0.3">
      <c r="A16" s="16" t="s">
        <v>33</v>
      </c>
      <c r="B16" s="17">
        <v>35536</v>
      </c>
      <c r="C16" s="18">
        <v>-10</v>
      </c>
      <c r="D16" s="18">
        <v>41.625</v>
      </c>
      <c r="E16" s="19">
        <v>1.5243902439024293E-2</v>
      </c>
    </row>
    <row r="17" spans="1:5" x14ac:dyDescent="0.3">
      <c r="A17" s="16" t="s">
        <v>33</v>
      </c>
      <c r="B17" s="17">
        <v>35537</v>
      </c>
      <c r="C17" s="18">
        <v>-9</v>
      </c>
      <c r="D17" s="18">
        <v>42.375</v>
      </c>
      <c r="E17" s="19">
        <v>1.8018018018018056E-2</v>
      </c>
    </row>
    <row r="18" spans="1:5" x14ac:dyDescent="0.3">
      <c r="A18" s="16" t="s">
        <v>33</v>
      </c>
      <c r="B18" s="17">
        <v>35538</v>
      </c>
      <c r="C18" s="18">
        <v>-8</v>
      </c>
      <c r="D18" s="18">
        <v>43.375</v>
      </c>
      <c r="E18" s="19">
        <v>2.3598820058997161E-2</v>
      </c>
    </row>
    <row r="19" spans="1:5" x14ac:dyDescent="0.3">
      <c r="A19" s="16" t="s">
        <v>33</v>
      </c>
      <c r="B19" s="17">
        <v>35541</v>
      </c>
      <c r="C19" s="18">
        <v>-7</v>
      </c>
      <c r="D19" s="18">
        <v>44.5</v>
      </c>
      <c r="E19" s="19">
        <v>2.5936599423631135E-2</v>
      </c>
    </row>
    <row r="20" spans="1:5" x14ac:dyDescent="0.3">
      <c r="A20" s="16" t="s">
        <v>33</v>
      </c>
      <c r="B20" s="17">
        <v>35542</v>
      </c>
      <c r="C20" s="18">
        <v>-6</v>
      </c>
      <c r="D20" s="18">
        <v>46.25</v>
      </c>
      <c r="E20" s="19">
        <v>3.9325842696629199E-2</v>
      </c>
    </row>
    <row r="21" spans="1:5" x14ac:dyDescent="0.3">
      <c r="A21" s="16" t="s">
        <v>33</v>
      </c>
      <c r="B21" s="17">
        <v>35543</v>
      </c>
      <c r="C21" s="18">
        <v>-5</v>
      </c>
      <c r="D21" s="18">
        <v>44.875</v>
      </c>
      <c r="E21" s="19">
        <v>-2.9729729729729759E-2</v>
      </c>
    </row>
    <row r="22" spans="1:5" x14ac:dyDescent="0.3">
      <c r="A22" s="16" t="s">
        <v>33</v>
      </c>
      <c r="B22" s="17">
        <v>35544</v>
      </c>
      <c r="C22" s="18">
        <v>-4</v>
      </c>
      <c r="D22" s="18">
        <v>46</v>
      </c>
      <c r="E22" s="19">
        <v>2.5069637883008422E-2</v>
      </c>
    </row>
    <row r="23" spans="1:5" x14ac:dyDescent="0.3">
      <c r="A23" s="16" t="s">
        <v>33</v>
      </c>
      <c r="B23" s="17">
        <v>35545</v>
      </c>
      <c r="C23" s="18">
        <v>-3</v>
      </c>
      <c r="D23" s="18">
        <v>44.25</v>
      </c>
      <c r="E23" s="19">
        <v>-3.8043478260869512E-2</v>
      </c>
    </row>
    <row r="24" spans="1:5" x14ac:dyDescent="0.3">
      <c r="A24" s="16" t="s">
        <v>33</v>
      </c>
      <c r="B24" s="17">
        <v>35548</v>
      </c>
      <c r="C24" s="18">
        <v>-2</v>
      </c>
      <c r="D24" s="18">
        <v>44.375</v>
      </c>
      <c r="E24" s="19">
        <v>2.8248587570620654E-3</v>
      </c>
    </row>
    <row r="25" spans="1:5" x14ac:dyDescent="0.3">
      <c r="A25" s="16" t="s">
        <v>33</v>
      </c>
      <c r="B25" s="17">
        <v>35549</v>
      </c>
      <c r="C25" s="18">
        <v>-1</v>
      </c>
      <c r="D25" s="18">
        <v>45.375</v>
      </c>
      <c r="E25" s="19">
        <v>2.2535211267605604E-2</v>
      </c>
    </row>
    <row r="26" spans="1:5" x14ac:dyDescent="0.3">
      <c r="A26" s="25" t="s">
        <v>33</v>
      </c>
      <c r="B26" s="26">
        <v>35550</v>
      </c>
      <c r="C26" s="20">
        <v>0</v>
      </c>
      <c r="D26" s="20">
        <v>45.125</v>
      </c>
      <c r="E26" s="27">
        <v>-5.5096418732781816E-3</v>
      </c>
    </row>
    <row r="27" spans="1:5" x14ac:dyDescent="0.3">
      <c r="A27" s="21" t="s">
        <v>33</v>
      </c>
      <c r="B27" s="22">
        <v>35551</v>
      </c>
      <c r="C27" s="23">
        <v>1</v>
      </c>
      <c r="D27" s="23">
        <v>45.125</v>
      </c>
      <c r="E27" s="24">
        <v>0</v>
      </c>
    </row>
    <row r="28" spans="1:5" x14ac:dyDescent="0.3">
      <c r="A28" s="12" t="s">
        <v>34</v>
      </c>
      <c r="B28" s="13">
        <v>35535</v>
      </c>
      <c r="C28" s="14">
        <v>-11</v>
      </c>
      <c r="D28" s="14">
        <v>40</v>
      </c>
      <c r="E28" s="15">
        <v>3.1347962382444194E-3</v>
      </c>
    </row>
    <row r="29" spans="1:5" x14ac:dyDescent="0.3">
      <c r="A29" s="16" t="s">
        <v>34</v>
      </c>
      <c r="B29" s="17">
        <v>35536</v>
      </c>
      <c r="C29" s="18">
        <v>-10</v>
      </c>
      <c r="D29" s="18">
        <v>39.875</v>
      </c>
      <c r="E29" s="19">
        <v>-3.1250000000000444E-3</v>
      </c>
    </row>
    <row r="30" spans="1:5" x14ac:dyDescent="0.3">
      <c r="A30" s="16" t="s">
        <v>34</v>
      </c>
      <c r="B30" s="17">
        <v>35537</v>
      </c>
      <c r="C30" s="18">
        <v>-9</v>
      </c>
      <c r="D30" s="18">
        <v>39.75</v>
      </c>
      <c r="E30" s="19">
        <v>-3.1347962382445305E-3</v>
      </c>
    </row>
    <row r="31" spans="1:5" x14ac:dyDescent="0.3">
      <c r="A31" s="16" t="s">
        <v>34</v>
      </c>
      <c r="B31" s="17">
        <v>35538</v>
      </c>
      <c r="C31" s="18">
        <v>-8</v>
      </c>
      <c r="D31" s="18">
        <v>40.125</v>
      </c>
      <c r="E31" s="19">
        <v>9.4339622641510523E-3</v>
      </c>
    </row>
    <row r="32" spans="1:5" x14ac:dyDescent="0.3">
      <c r="A32" s="16" t="s">
        <v>34</v>
      </c>
      <c r="B32" s="17">
        <v>35541</v>
      </c>
      <c r="C32" s="18">
        <v>-7</v>
      </c>
      <c r="D32" s="18">
        <v>40.375</v>
      </c>
      <c r="E32" s="19">
        <v>6.230529595015577E-3</v>
      </c>
    </row>
    <row r="33" spans="1:5" x14ac:dyDescent="0.3">
      <c r="A33" s="16" t="s">
        <v>34</v>
      </c>
      <c r="B33" s="17">
        <v>35542</v>
      </c>
      <c r="C33" s="18">
        <v>-6</v>
      </c>
      <c r="D33" s="18">
        <v>40.375</v>
      </c>
      <c r="E33" s="19">
        <v>0</v>
      </c>
    </row>
    <row r="34" spans="1:5" x14ac:dyDescent="0.3">
      <c r="A34" s="16" t="s">
        <v>34</v>
      </c>
      <c r="B34" s="17">
        <v>35543</v>
      </c>
      <c r="C34" s="18">
        <v>-5</v>
      </c>
      <c r="D34" s="18">
        <v>41.25</v>
      </c>
      <c r="E34" s="19">
        <v>2.1671826625387025E-2</v>
      </c>
    </row>
    <row r="35" spans="1:5" x14ac:dyDescent="0.3">
      <c r="A35" s="16" t="s">
        <v>34</v>
      </c>
      <c r="B35" s="17">
        <v>35544</v>
      </c>
      <c r="C35" s="18">
        <v>-4</v>
      </c>
      <c r="D35" s="18">
        <v>41.875</v>
      </c>
      <c r="E35" s="19">
        <v>1.5151515151515138E-2</v>
      </c>
    </row>
    <row r="36" spans="1:5" x14ac:dyDescent="0.3">
      <c r="A36" s="16" t="s">
        <v>34</v>
      </c>
      <c r="B36" s="17">
        <v>35545</v>
      </c>
      <c r="C36" s="18">
        <v>-3</v>
      </c>
      <c r="D36" s="18">
        <v>41.25</v>
      </c>
      <c r="E36" s="19">
        <v>-1.4925373134328401E-2</v>
      </c>
    </row>
    <row r="37" spans="1:5" x14ac:dyDescent="0.3">
      <c r="A37" s="16" t="s">
        <v>34</v>
      </c>
      <c r="B37" s="17">
        <v>35548</v>
      </c>
      <c r="C37" s="18">
        <v>-2</v>
      </c>
      <c r="D37" s="18">
        <v>41.75</v>
      </c>
      <c r="E37" s="19">
        <v>1.2121212121212199E-2</v>
      </c>
    </row>
    <row r="38" spans="1:5" x14ac:dyDescent="0.3">
      <c r="A38" s="16" t="s">
        <v>34</v>
      </c>
      <c r="B38" s="17">
        <v>35549</v>
      </c>
      <c r="C38" s="18">
        <v>-1</v>
      </c>
      <c r="D38" s="18">
        <v>42.25</v>
      </c>
      <c r="E38" s="19">
        <v>1.1976047904191711E-2</v>
      </c>
    </row>
    <row r="39" spans="1:5" x14ac:dyDescent="0.3">
      <c r="A39" s="25" t="s">
        <v>34</v>
      </c>
      <c r="B39" s="26">
        <v>35550</v>
      </c>
      <c r="C39" s="20">
        <v>0</v>
      </c>
      <c r="D39" s="20">
        <v>43</v>
      </c>
      <c r="E39" s="27">
        <v>1.7751479289940919E-2</v>
      </c>
    </row>
    <row r="40" spans="1:5" x14ac:dyDescent="0.3">
      <c r="A40" s="21" t="s">
        <v>34</v>
      </c>
      <c r="B40" s="22">
        <v>35551</v>
      </c>
      <c r="C40" s="23">
        <v>1</v>
      </c>
      <c r="D40" s="23">
        <v>43.25</v>
      </c>
      <c r="E40" s="24">
        <v>5.8139534883721034E-3</v>
      </c>
    </row>
    <row r="41" spans="1:5" x14ac:dyDescent="0.3">
      <c r="A41" s="12" t="s">
        <v>35</v>
      </c>
      <c r="B41" s="13">
        <v>35535</v>
      </c>
      <c r="C41" s="14">
        <v>-11</v>
      </c>
      <c r="D41" s="14">
        <v>65</v>
      </c>
      <c r="E41" s="15">
        <v>1.5625E-2</v>
      </c>
    </row>
    <row r="42" spans="1:5" x14ac:dyDescent="0.3">
      <c r="A42" s="16" t="s">
        <v>35</v>
      </c>
      <c r="B42" s="17">
        <v>35536</v>
      </c>
      <c r="C42" s="18">
        <v>-10</v>
      </c>
      <c r="D42" s="18">
        <v>65</v>
      </c>
      <c r="E42" s="19">
        <v>0</v>
      </c>
    </row>
    <row r="43" spans="1:5" x14ac:dyDescent="0.3">
      <c r="A43" s="16" t="s">
        <v>35</v>
      </c>
      <c r="B43" s="17">
        <v>35537</v>
      </c>
      <c r="C43" s="18">
        <v>-9</v>
      </c>
      <c r="D43" s="18">
        <v>71.375</v>
      </c>
      <c r="E43" s="19">
        <v>9.8076923076923173E-2</v>
      </c>
    </row>
    <row r="44" spans="1:5" x14ac:dyDescent="0.3">
      <c r="A44" s="16" t="s">
        <v>35</v>
      </c>
      <c r="B44" s="17">
        <v>35538</v>
      </c>
      <c r="C44" s="18">
        <v>-8</v>
      </c>
      <c r="D44" s="18">
        <v>72.875</v>
      </c>
      <c r="E44" s="19">
        <v>2.1015761821365997E-2</v>
      </c>
    </row>
    <row r="45" spans="1:5" x14ac:dyDescent="0.3">
      <c r="A45" s="16" t="s">
        <v>35</v>
      </c>
      <c r="B45" s="17">
        <v>35541</v>
      </c>
      <c r="C45" s="18">
        <v>-7</v>
      </c>
      <c r="D45" s="18">
        <v>72</v>
      </c>
      <c r="E45" s="19">
        <v>-1.2006861063464824E-2</v>
      </c>
    </row>
    <row r="46" spans="1:5" x14ac:dyDescent="0.3">
      <c r="A46" s="16" t="s">
        <v>35</v>
      </c>
      <c r="B46" s="17">
        <v>35542</v>
      </c>
      <c r="C46" s="18">
        <v>-6</v>
      </c>
      <c r="D46" s="18">
        <v>71.875</v>
      </c>
      <c r="E46" s="19">
        <v>-1.7361111111111605E-3</v>
      </c>
    </row>
    <row r="47" spans="1:5" x14ac:dyDescent="0.3">
      <c r="A47" s="16" t="s">
        <v>35</v>
      </c>
      <c r="B47" s="17">
        <v>35543</v>
      </c>
      <c r="C47" s="18">
        <v>-5</v>
      </c>
      <c r="D47" s="18">
        <v>74.375</v>
      </c>
      <c r="E47" s="19">
        <v>3.4782608695652195E-2</v>
      </c>
    </row>
    <row r="48" spans="1:5" x14ac:dyDescent="0.3">
      <c r="A48" s="16" t="s">
        <v>35</v>
      </c>
      <c r="B48" s="17">
        <v>35544</v>
      </c>
      <c r="C48" s="18">
        <v>-4</v>
      </c>
      <c r="D48" s="18">
        <v>74</v>
      </c>
      <c r="E48" s="19">
        <v>-5.0420168067226712E-3</v>
      </c>
    </row>
    <row r="49" spans="1:5" x14ac:dyDescent="0.3">
      <c r="A49" s="16" t="s">
        <v>35</v>
      </c>
      <c r="B49" s="17">
        <v>35545</v>
      </c>
      <c r="C49" s="18">
        <v>-3</v>
      </c>
      <c r="D49" s="18">
        <v>73.75</v>
      </c>
      <c r="E49" s="19">
        <v>-3.3783783783783994E-3</v>
      </c>
    </row>
    <row r="50" spans="1:5" x14ac:dyDescent="0.3">
      <c r="A50" s="16" t="s">
        <v>35</v>
      </c>
      <c r="B50" s="17">
        <v>35548</v>
      </c>
      <c r="C50" s="18">
        <v>-2</v>
      </c>
      <c r="D50" s="18">
        <v>75.375</v>
      </c>
      <c r="E50" s="19">
        <v>2.2033898305084731E-2</v>
      </c>
    </row>
    <row r="51" spans="1:5" x14ac:dyDescent="0.3">
      <c r="A51" s="16" t="s">
        <v>35</v>
      </c>
      <c r="B51" s="17">
        <v>35549</v>
      </c>
      <c r="C51" s="18">
        <v>-1</v>
      </c>
      <c r="D51" s="18">
        <v>76.75</v>
      </c>
      <c r="E51" s="19">
        <v>1.8242122719734688E-2</v>
      </c>
    </row>
    <row r="52" spans="1:5" x14ac:dyDescent="0.3">
      <c r="A52" s="25" t="s">
        <v>35</v>
      </c>
      <c r="B52" s="26">
        <v>35550</v>
      </c>
      <c r="C52" s="20">
        <v>0</v>
      </c>
      <c r="D52" s="20">
        <v>76.125</v>
      </c>
      <c r="E52" s="27">
        <v>-8.1433224755700362E-3</v>
      </c>
    </row>
    <row r="53" spans="1:5" x14ac:dyDescent="0.3">
      <c r="A53" s="21" t="s">
        <v>35</v>
      </c>
      <c r="B53" s="22">
        <v>35551</v>
      </c>
      <c r="C53" s="23">
        <v>1</v>
      </c>
      <c r="D53" s="23">
        <v>76</v>
      </c>
      <c r="E53" s="24">
        <v>-1.6420361247947435E-3</v>
      </c>
    </row>
  </sheetData>
  <sortState ref="A1:F53">
    <sortCondition ref="A1:A53"/>
    <sortCondition ref="C1:C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3" sqref="H13"/>
    </sheetView>
  </sheetViews>
  <sheetFormatPr baseColWidth="10" defaultRowHeight="14.4" x14ac:dyDescent="0.3"/>
  <cols>
    <col min="1" max="1" width="12.88671875" bestFit="1" customWidth="1"/>
    <col min="2" max="2" width="10.6640625" bestFit="1" customWidth="1"/>
    <col min="3" max="3" width="3.6640625" bestFit="1" customWidth="1"/>
    <col min="4" max="4" width="12.33203125" bestFit="1" customWidth="1"/>
    <col min="5" max="5" width="7.88671875" bestFit="1" customWidth="1"/>
  </cols>
  <sheetData>
    <row r="1" spans="1:5" x14ac:dyDescent="0.3">
      <c r="A1" s="9" t="s">
        <v>28</v>
      </c>
      <c r="B1" s="9" t="s">
        <v>29</v>
      </c>
      <c r="C1" s="9" t="s">
        <v>36</v>
      </c>
      <c r="D1" s="9" t="s">
        <v>30</v>
      </c>
      <c r="E1" s="9" t="s">
        <v>31</v>
      </c>
    </row>
    <row r="2" spans="1:5" x14ac:dyDescent="0.3">
      <c r="A2" t="s">
        <v>19</v>
      </c>
      <c r="B2" s="5">
        <v>35535</v>
      </c>
      <c r="C2">
        <v>-11</v>
      </c>
      <c r="D2">
        <v>109.80765100000001</v>
      </c>
      <c r="E2" s="10">
        <v>1.4776997684067039E-2</v>
      </c>
    </row>
    <row r="3" spans="1:5" x14ac:dyDescent="0.3">
      <c r="A3" t="s">
        <v>19</v>
      </c>
      <c r="B3" s="5">
        <v>35536</v>
      </c>
      <c r="C3">
        <v>-10</v>
      </c>
      <c r="D3">
        <v>111.08943600000001</v>
      </c>
      <c r="E3" s="10">
        <v>1.1673002639861485E-2</v>
      </c>
    </row>
    <row r="4" spans="1:5" x14ac:dyDescent="0.3">
      <c r="A4" t="s">
        <v>19</v>
      </c>
      <c r="B4" s="5">
        <v>35537</v>
      </c>
      <c r="C4">
        <v>-9</v>
      </c>
      <c r="D4">
        <v>110.833375</v>
      </c>
      <c r="E4" s="10">
        <v>-2.3049986499166231E-3</v>
      </c>
    </row>
    <row r="5" spans="1:5" x14ac:dyDescent="0.3">
      <c r="A5" t="s">
        <v>19</v>
      </c>
      <c r="B5" s="5">
        <v>35538</v>
      </c>
      <c r="C5">
        <v>-8</v>
      </c>
      <c r="D5">
        <v>111.49826400000001</v>
      </c>
      <c r="E5" s="10">
        <v>5.9989962409787712E-3</v>
      </c>
    </row>
    <row r="6" spans="1:5" x14ac:dyDescent="0.3">
      <c r="A6" t="s">
        <v>19</v>
      </c>
      <c r="B6" s="5">
        <v>35541</v>
      </c>
      <c r="C6">
        <v>-7</v>
      </c>
      <c r="D6">
        <v>110.629693</v>
      </c>
      <c r="E6" s="10">
        <v>-7.7899957258528163E-3</v>
      </c>
    </row>
    <row r="7" spans="1:5" x14ac:dyDescent="0.3">
      <c r="A7" t="s">
        <v>19</v>
      </c>
      <c r="B7" s="5">
        <v>35542</v>
      </c>
      <c r="C7">
        <v>-6</v>
      </c>
      <c r="D7">
        <v>112.701565</v>
      </c>
      <c r="E7" s="10">
        <v>1.872799195058783E-2</v>
      </c>
    </row>
    <row r="8" spans="1:5" x14ac:dyDescent="0.3">
      <c r="A8" t="s">
        <v>19</v>
      </c>
      <c r="B8" s="5">
        <v>35543</v>
      </c>
      <c r="C8">
        <v>-5</v>
      </c>
      <c r="D8">
        <v>112.560463</v>
      </c>
      <c r="E8" s="10">
        <v>-1.2519968112244539E-3</v>
      </c>
    </row>
    <row r="9" spans="1:5" x14ac:dyDescent="0.3">
      <c r="A9" t="s">
        <v>19</v>
      </c>
      <c r="B9" s="5">
        <v>35544</v>
      </c>
      <c r="C9">
        <v>-4</v>
      </c>
      <c r="D9">
        <v>112.202521</v>
      </c>
      <c r="E9" s="10">
        <v>-3.17999758050036E-3</v>
      </c>
    </row>
    <row r="10" spans="1:5" x14ac:dyDescent="0.3">
      <c r="A10" t="s">
        <v>19</v>
      </c>
      <c r="B10" s="5">
        <v>35545</v>
      </c>
      <c r="C10">
        <v>-3</v>
      </c>
      <c r="D10">
        <v>111.357187</v>
      </c>
      <c r="E10" s="10">
        <v>-7.5340018429711497E-3</v>
      </c>
    </row>
    <row r="11" spans="1:5" x14ac:dyDescent="0.3">
      <c r="A11" t="s">
        <v>19</v>
      </c>
      <c r="B11" s="5">
        <v>35548</v>
      </c>
      <c r="C11">
        <v>-2</v>
      </c>
      <c r="D11">
        <v>112.461516</v>
      </c>
      <c r="E11" s="10">
        <v>9.9169979931337249E-3</v>
      </c>
    </row>
    <row r="12" spans="1:5" x14ac:dyDescent="0.3">
      <c r="A12" t="s">
        <v>19</v>
      </c>
      <c r="B12" s="5">
        <v>35549</v>
      </c>
      <c r="C12">
        <v>-1</v>
      </c>
      <c r="D12">
        <v>115.530029</v>
      </c>
      <c r="E12" s="10">
        <v>2.7285004765541299E-2</v>
      </c>
    </row>
    <row r="13" spans="1:5" x14ac:dyDescent="0.3">
      <c r="A13" s="7" t="s">
        <v>19</v>
      </c>
      <c r="B13" s="8">
        <v>35550</v>
      </c>
      <c r="C13" s="7">
        <v>0</v>
      </c>
      <c r="D13" s="7">
        <v>116.59071</v>
      </c>
      <c r="E13" s="11">
        <v>9.1809983013160235E-3</v>
      </c>
    </row>
    <row r="14" spans="1:5" x14ac:dyDescent="0.3">
      <c r="A14" t="s">
        <v>19</v>
      </c>
      <c r="B14" s="5">
        <v>35551</v>
      </c>
      <c r="C14">
        <v>1</v>
      </c>
      <c r="D14">
        <v>116.181826</v>
      </c>
      <c r="E14" s="10">
        <v>-3.5070032595221345E-3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01_J-test</vt:lpstr>
      <vt:lpstr>02_FirmData</vt:lpstr>
      <vt:lpstr>03_MarketData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2014-07-04T20:03:18Z</dcterms:modified>
</cp:coreProperties>
</file>